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updateLinks="always" defaultThemeVersion="124226"/>
  <bookViews>
    <workbookView xWindow="-120" yWindow="-120" windowWidth="29040" windowHeight="15840"/>
  </bookViews>
  <sheets>
    <sheet name="39доу титул" sheetId="38" r:id="rId1"/>
    <sheet name="1" sheetId="39" r:id="rId2"/>
    <sheet name="2" sheetId="6" r:id="rId3"/>
    <sheet name="2а" sheetId="7" r:id="rId4"/>
    <sheet name="3" sheetId="8" r:id="rId5"/>
    <sheet name="4,5" sheetId="9" r:id="rId6"/>
    <sheet name="Приложение 2-1 " sheetId="40" r:id="rId7"/>
    <sheet name="Приложение 2-2" sheetId="28" r:id="rId8"/>
  </sheets>
  <externalReferences>
    <externalReference r:id="rId9"/>
    <externalReference r:id="rId10"/>
  </externalReferences>
  <definedNames>
    <definedName name="_xlnm.Print_Area" localSheetId="3">'2а'!$H$5:$S$231</definedName>
    <definedName name="_xlnm.Print_Area" localSheetId="4">'3'!$A$2:$L$410</definedName>
    <definedName name="_xlnm.Print_Area" localSheetId="0">'39доу титул'!$A$8:$A$60</definedName>
    <definedName name="_xlnm.Print_Area" localSheetId="6">'Приложение 2-1 '!$A$1:$L$38</definedName>
    <definedName name="_xlnm.Print_Area" localSheetId="7">'Приложение 2-2'!$A$1:$F$193</definedName>
  </definedNames>
  <calcPr calcId="145621"/>
</workbook>
</file>

<file path=xl/calcChain.xml><?xml version="1.0" encoding="utf-8"?>
<calcChain xmlns="http://schemas.openxmlformats.org/spreadsheetml/2006/main">
  <c r="L72" i="7" l="1"/>
  <c r="I25" i="40" l="1"/>
  <c r="G25" i="40"/>
  <c r="F25" i="40"/>
  <c r="I24" i="40"/>
  <c r="G24" i="40"/>
  <c r="F24" i="40"/>
  <c r="I23" i="40"/>
  <c r="H23" i="40"/>
  <c r="G23" i="40"/>
  <c r="F23" i="40"/>
  <c r="G22" i="40"/>
  <c r="F22" i="40"/>
  <c r="H36" i="6" l="1"/>
  <c r="E36" i="6"/>
  <c r="S223" i="7"/>
  <c r="S220" i="7"/>
  <c r="S215" i="7"/>
  <c r="S210" i="7"/>
  <c r="S205" i="7"/>
  <c r="S195" i="7"/>
  <c r="S188" i="7"/>
  <c r="S153" i="7"/>
  <c r="S150" i="7"/>
  <c r="S147" i="7"/>
  <c r="S138" i="7"/>
  <c r="S133" i="7"/>
  <c r="S92" i="7"/>
  <c r="S69" i="7"/>
  <c r="S64" i="7"/>
  <c r="S53" i="7"/>
  <c r="S44" i="7"/>
  <c r="S35" i="7"/>
  <c r="S30" i="7"/>
  <c r="S20" i="7" s="1"/>
  <c r="S22" i="7"/>
  <c r="S13" i="7"/>
  <c r="S9" i="7"/>
  <c r="P223" i="7"/>
  <c r="P220" i="7"/>
  <c r="P215" i="7"/>
  <c r="P210" i="7"/>
  <c r="P205" i="7"/>
  <c r="P195" i="7"/>
  <c r="P188" i="7"/>
  <c r="P153" i="7"/>
  <c r="P150" i="7"/>
  <c r="P147" i="7"/>
  <c r="P138" i="7"/>
  <c r="P133" i="7"/>
  <c r="P92" i="7"/>
  <c r="P69" i="7"/>
  <c r="P64" i="7"/>
  <c r="P53" i="7"/>
  <c r="P44" i="7"/>
  <c r="P35" i="7"/>
  <c r="P30" i="7"/>
  <c r="P22" i="7"/>
  <c r="P20" i="7" s="1"/>
  <c r="P13" i="7"/>
  <c r="P9" i="7"/>
  <c r="P187" i="7" l="1"/>
  <c r="S34" i="7"/>
  <c r="S187" i="7"/>
  <c r="P34" i="7"/>
  <c r="P19" i="7" s="1"/>
  <c r="P18" i="7" s="1"/>
  <c r="S19" i="7"/>
  <c r="S18" i="7" s="1"/>
  <c r="C35" i="40"/>
  <c r="I26" i="40"/>
  <c r="H26" i="40"/>
  <c r="G26" i="40"/>
  <c r="F26" i="40"/>
  <c r="E26" i="40"/>
  <c r="D26" i="40"/>
  <c r="C26" i="40"/>
  <c r="J25" i="40"/>
  <c r="K25" i="40" s="1"/>
  <c r="L25" i="40" s="1"/>
  <c r="J24" i="40"/>
  <c r="K24" i="40" s="1"/>
  <c r="L24" i="40" s="1"/>
  <c r="J23" i="40"/>
  <c r="K23" i="40" s="1"/>
  <c r="L23" i="40" s="1"/>
  <c r="J22" i="40"/>
  <c r="B49" i="39"/>
  <c r="B41" i="39"/>
  <c r="B40" i="39"/>
  <c r="B33" i="39"/>
  <c r="B31" i="39" s="1"/>
  <c r="B28" i="39" s="1"/>
  <c r="B27" i="39"/>
  <c r="B23" i="39" s="1"/>
  <c r="B17" i="39"/>
  <c r="B11" i="39"/>
  <c r="B9" i="39" s="1"/>
  <c r="J26" i="40" l="1"/>
  <c r="K22" i="40"/>
  <c r="L22" i="40" l="1"/>
  <c r="L26" i="40" s="1"/>
  <c r="M26" i="40" s="1"/>
  <c r="K26" i="40"/>
  <c r="Q231" i="7" l="1"/>
  <c r="Q230" i="7"/>
  <c r="Q229" i="7"/>
  <c r="Q228" i="7"/>
  <c r="Q227" i="7"/>
  <c r="Q226" i="7"/>
  <c r="Q225" i="7"/>
  <c r="Q224" i="7"/>
  <c r="R223" i="7"/>
  <c r="Q223" i="7" s="1"/>
  <c r="Q222" i="7"/>
  <c r="Q221" i="7"/>
  <c r="R220" i="7"/>
  <c r="Q220" i="7" s="1"/>
  <c r="Q219" i="7"/>
  <c r="Q218" i="7"/>
  <c r="Q217" i="7"/>
  <c r="Q216" i="7"/>
  <c r="R215" i="7"/>
  <c r="Q215" i="7" s="1"/>
  <c r="Q214" i="7"/>
  <c r="Q213" i="7"/>
  <c r="Q212" i="7"/>
  <c r="Q211" i="7"/>
  <c r="R210" i="7"/>
  <c r="Q210" i="7" s="1"/>
  <c r="Q209" i="7"/>
  <c r="Q208" i="7"/>
  <c r="Q207" i="7"/>
  <c r="Q206" i="7"/>
  <c r="R205" i="7"/>
  <c r="Q205" i="7" s="1"/>
  <c r="Q204" i="7"/>
  <c r="Q203" i="7"/>
  <c r="Q202" i="7"/>
  <c r="Q201" i="7"/>
  <c r="Q200" i="7"/>
  <c r="Q199" i="7"/>
  <c r="Q198" i="7"/>
  <c r="Q197" i="7"/>
  <c r="Q196" i="7"/>
  <c r="R195" i="7"/>
  <c r="Q195" i="7" s="1"/>
  <c r="Q194" i="7"/>
  <c r="Q193" i="7"/>
  <c r="Q192" i="7"/>
  <c r="Q191" i="7"/>
  <c r="Q190" i="7"/>
  <c r="Q189" i="7"/>
  <c r="R188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R153" i="7"/>
  <c r="Q153" i="7" s="1"/>
  <c r="Q152" i="7"/>
  <c r="Q151" i="7"/>
  <c r="Q150" i="7"/>
  <c r="R150" i="7"/>
  <c r="Q149" i="7"/>
  <c r="Q148" i="7"/>
  <c r="R147" i="7"/>
  <c r="Q147" i="7" s="1"/>
  <c r="Q146" i="7"/>
  <c r="Q145" i="7"/>
  <c r="Q144" i="7"/>
  <c r="Q143" i="7"/>
  <c r="Q142" i="7"/>
  <c r="Q141" i="7"/>
  <c r="Q140" i="7"/>
  <c r="Q139" i="7"/>
  <c r="R138" i="7"/>
  <c r="Q138" i="7" s="1"/>
  <c r="Q137" i="7"/>
  <c r="Q136" i="7"/>
  <c r="Q135" i="7"/>
  <c r="Q134" i="7"/>
  <c r="R133" i="7"/>
  <c r="Q133" i="7" s="1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R92" i="7"/>
  <c r="Q92" i="7" s="1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R69" i="7"/>
  <c r="Q69" i="7" s="1"/>
  <c r="Q68" i="7"/>
  <c r="Q67" i="7"/>
  <c r="Q66" i="7"/>
  <c r="Q65" i="7"/>
  <c r="R64" i="7"/>
  <c r="Q64" i="7" s="1"/>
  <c r="Q63" i="7"/>
  <c r="Q62" i="7"/>
  <c r="Q61" i="7"/>
  <c r="Q60" i="7"/>
  <c r="Q59" i="7"/>
  <c r="Q58" i="7"/>
  <c r="Q57" i="7"/>
  <c r="Q56" i="7"/>
  <c r="Q55" i="7"/>
  <c r="Q54" i="7"/>
  <c r="R53" i="7"/>
  <c r="Q53" i="7" s="1"/>
  <c r="Q52" i="7"/>
  <c r="Q51" i="7"/>
  <c r="Q50" i="7"/>
  <c r="Q49" i="7"/>
  <c r="Q48" i="7"/>
  <c r="Q47" i="7"/>
  <c r="Q46" i="7"/>
  <c r="Q45" i="7"/>
  <c r="R44" i="7"/>
  <c r="Q44" i="7"/>
  <c r="Q43" i="7"/>
  <c r="Q42" i="7"/>
  <c r="Q41" i="7"/>
  <c r="Q40" i="7"/>
  <c r="Q39" i="7"/>
  <c r="Q38" i="7"/>
  <c r="Q37" i="7"/>
  <c r="Q36" i="7"/>
  <c r="R35" i="7"/>
  <c r="Q33" i="7"/>
  <c r="Q32" i="7"/>
  <c r="Q31" i="7"/>
  <c r="R30" i="7"/>
  <c r="Q29" i="7"/>
  <c r="Q28" i="7"/>
  <c r="Q27" i="7"/>
  <c r="Q26" i="7"/>
  <c r="Q25" i="7"/>
  <c r="Q24" i="7"/>
  <c r="Q23" i="7"/>
  <c r="R22" i="7"/>
  <c r="Q22" i="7" s="1"/>
  <c r="Q21" i="7"/>
  <c r="Q17" i="7"/>
  <c r="Q16" i="7"/>
  <c r="Q15" i="7"/>
  <c r="Q14" i="7"/>
  <c r="Q13" i="7"/>
  <c r="Q10" i="7"/>
  <c r="N231" i="7"/>
  <c r="N230" i="7"/>
  <c r="N229" i="7"/>
  <c r="N228" i="7"/>
  <c r="N227" i="7"/>
  <c r="N226" i="7"/>
  <c r="N225" i="7"/>
  <c r="N224" i="7"/>
  <c r="O223" i="7"/>
  <c r="N223" i="7" s="1"/>
  <c r="N222" i="7"/>
  <c r="N221" i="7"/>
  <c r="O220" i="7"/>
  <c r="N220" i="7" s="1"/>
  <c r="N219" i="7"/>
  <c r="N218" i="7"/>
  <c r="N217" i="7"/>
  <c r="N216" i="7"/>
  <c r="O215" i="7"/>
  <c r="N215" i="7"/>
  <c r="N214" i="7"/>
  <c r="N213" i="7"/>
  <c r="N212" i="7"/>
  <c r="N211" i="7"/>
  <c r="N210" i="7"/>
  <c r="O210" i="7"/>
  <c r="N209" i="7"/>
  <c r="N208" i="7"/>
  <c r="N207" i="7"/>
  <c r="N206" i="7"/>
  <c r="O205" i="7"/>
  <c r="N205" i="7" s="1"/>
  <c r="N204" i="7"/>
  <c r="N203" i="7"/>
  <c r="N202" i="7"/>
  <c r="N201" i="7"/>
  <c r="N200" i="7"/>
  <c r="N199" i="7"/>
  <c r="N198" i="7"/>
  <c r="N197" i="7"/>
  <c r="N196" i="7"/>
  <c r="O195" i="7"/>
  <c r="N195" i="7" s="1"/>
  <c r="N194" i="7"/>
  <c r="N193" i="7"/>
  <c r="N192" i="7"/>
  <c r="N191" i="7"/>
  <c r="N190" i="7"/>
  <c r="N189" i="7"/>
  <c r="O188" i="7"/>
  <c r="O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O153" i="7"/>
  <c r="N153" i="7" s="1"/>
  <c r="N152" i="7"/>
  <c r="N151" i="7"/>
  <c r="O150" i="7"/>
  <c r="N150" i="7" s="1"/>
  <c r="N149" i="7"/>
  <c r="N148" i="7"/>
  <c r="O147" i="7"/>
  <c r="N147" i="7" s="1"/>
  <c r="N146" i="7"/>
  <c r="N145" i="7"/>
  <c r="N144" i="7"/>
  <c r="N143" i="7"/>
  <c r="N142" i="7"/>
  <c r="N141" i="7"/>
  <c r="N140" i="7"/>
  <c r="N139" i="7"/>
  <c r="O138" i="7"/>
  <c r="N138" i="7" s="1"/>
  <c r="N137" i="7"/>
  <c r="N136" i="7"/>
  <c r="N135" i="7"/>
  <c r="N134" i="7"/>
  <c r="O133" i="7"/>
  <c r="N133" i="7" s="1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O92" i="7"/>
  <c r="N92" i="7" s="1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O69" i="7"/>
  <c r="N69" i="7" s="1"/>
  <c r="N68" i="7"/>
  <c r="N67" i="7"/>
  <c r="N66" i="7"/>
  <c r="N65" i="7"/>
  <c r="O64" i="7"/>
  <c r="N64" i="7"/>
  <c r="N63" i="7"/>
  <c r="N62" i="7"/>
  <c r="N61" i="7"/>
  <c r="N60" i="7"/>
  <c r="N59" i="7"/>
  <c r="N58" i="7"/>
  <c r="N57" i="7"/>
  <c r="N56" i="7"/>
  <c r="N55" i="7"/>
  <c r="N54" i="7"/>
  <c r="O53" i="7"/>
  <c r="N53" i="7" s="1"/>
  <c r="N52" i="7"/>
  <c r="N51" i="7"/>
  <c r="N50" i="7"/>
  <c r="N49" i="7"/>
  <c r="N48" i="7"/>
  <c r="N47" i="7"/>
  <c r="N46" i="7"/>
  <c r="N45" i="7"/>
  <c r="O44" i="7"/>
  <c r="N44" i="7"/>
  <c r="N43" i="7"/>
  <c r="N42" i="7"/>
  <c r="N41" i="7"/>
  <c r="N40" i="7"/>
  <c r="N39" i="7"/>
  <c r="N38" i="7"/>
  <c r="N37" i="7"/>
  <c r="N36" i="7"/>
  <c r="O35" i="7"/>
  <c r="N35" i="7" s="1"/>
  <c r="N33" i="7"/>
  <c r="N32" i="7"/>
  <c r="N31" i="7"/>
  <c r="O30" i="7"/>
  <c r="N30" i="7"/>
  <c r="N29" i="7"/>
  <c r="N28" i="7"/>
  <c r="N27" i="7"/>
  <c r="N26" i="7"/>
  <c r="N25" i="7"/>
  <c r="N24" i="7"/>
  <c r="N23" i="7"/>
  <c r="O22" i="7"/>
  <c r="N22" i="7" s="1"/>
  <c r="N21" i="7"/>
  <c r="N17" i="7"/>
  <c r="N16" i="7"/>
  <c r="N15" i="7"/>
  <c r="N14" i="7"/>
  <c r="N13" i="7"/>
  <c r="N10" i="7"/>
  <c r="R20" i="7" l="1"/>
  <c r="R187" i="7"/>
  <c r="O20" i="7"/>
  <c r="N20" i="7" s="1"/>
  <c r="R12" i="7"/>
  <c r="Q12" i="7" s="1"/>
  <c r="O12" i="7"/>
  <c r="N12" i="7" s="1"/>
  <c r="Q188" i="7"/>
  <c r="N188" i="7"/>
  <c r="R34" i="7"/>
  <c r="Q34" i="7" s="1"/>
  <c r="O34" i="7"/>
  <c r="N34" i="7" s="1"/>
  <c r="Q30" i="7"/>
  <c r="Q20" i="7"/>
  <c r="Q35" i="7"/>
  <c r="N187" i="7"/>
  <c r="R19" i="7" l="1"/>
  <c r="Q19" i="7" s="1"/>
  <c r="O19" i="7"/>
  <c r="Q187" i="7"/>
  <c r="R18" i="7"/>
  <c r="N19" i="7"/>
  <c r="O18" i="7"/>
  <c r="R11" i="7" l="1"/>
  <c r="Q18" i="7"/>
  <c r="O11" i="7"/>
  <c r="N18" i="7"/>
  <c r="R9" i="7" l="1"/>
  <c r="Q9" i="7" s="1"/>
  <c r="Q11" i="7"/>
  <c r="O9" i="7"/>
  <c r="N9" i="7" s="1"/>
  <c r="N11" i="7"/>
  <c r="L410" i="8" l="1"/>
  <c r="K410" i="8"/>
  <c r="J410" i="8"/>
  <c r="I410" i="8"/>
  <c r="H410" i="8"/>
  <c r="G410" i="8"/>
  <c r="L409" i="8"/>
  <c r="K409" i="8"/>
  <c r="J409" i="8"/>
  <c r="I409" i="8"/>
  <c r="H409" i="8"/>
  <c r="G409" i="8"/>
  <c r="L408" i="8"/>
  <c r="K408" i="8"/>
  <c r="J408" i="8"/>
  <c r="I408" i="8"/>
  <c r="H408" i="8"/>
  <c r="G408" i="8"/>
  <c r="L407" i="8"/>
  <c r="K407" i="8"/>
  <c r="J407" i="8"/>
  <c r="I407" i="8"/>
  <c r="H407" i="8"/>
  <c r="G407" i="8"/>
  <c r="L406" i="8"/>
  <c r="K406" i="8"/>
  <c r="J406" i="8"/>
  <c r="I406" i="8"/>
  <c r="H406" i="8"/>
  <c r="G406" i="8"/>
  <c r="L405" i="8"/>
  <c r="K405" i="8"/>
  <c r="J405" i="8"/>
  <c r="I405" i="8"/>
  <c r="H405" i="8"/>
  <c r="G405" i="8"/>
  <c r="L404" i="8"/>
  <c r="K404" i="8"/>
  <c r="J404" i="8"/>
  <c r="I404" i="8"/>
  <c r="H404" i="8"/>
  <c r="G404" i="8"/>
  <c r="L403" i="8"/>
  <c r="K403" i="8"/>
  <c r="J403" i="8"/>
  <c r="I403" i="8"/>
  <c r="H403" i="8"/>
  <c r="G403" i="8"/>
  <c r="L401" i="8"/>
  <c r="K401" i="8"/>
  <c r="J401" i="8"/>
  <c r="I401" i="8"/>
  <c r="H401" i="8"/>
  <c r="G401" i="8"/>
  <c r="L400" i="8"/>
  <c r="K400" i="8"/>
  <c r="J400" i="8"/>
  <c r="I400" i="8"/>
  <c r="H400" i="8"/>
  <c r="G400" i="8"/>
  <c r="L398" i="8"/>
  <c r="K398" i="8"/>
  <c r="J398" i="8"/>
  <c r="I398" i="8"/>
  <c r="H398" i="8"/>
  <c r="G398" i="8"/>
  <c r="L397" i="8"/>
  <c r="K397" i="8"/>
  <c r="J397" i="8"/>
  <c r="I397" i="8"/>
  <c r="H397" i="8"/>
  <c r="G397" i="8"/>
  <c r="L396" i="8"/>
  <c r="K396" i="8"/>
  <c r="J396" i="8"/>
  <c r="I396" i="8"/>
  <c r="H396" i="8"/>
  <c r="G396" i="8"/>
  <c r="L395" i="8"/>
  <c r="K395" i="8"/>
  <c r="J395" i="8"/>
  <c r="I395" i="8"/>
  <c r="H395" i="8"/>
  <c r="G395" i="8"/>
  <c r="L393" i="8"/>
  <c r="K393" i="8"/>
  <c r="J393" i="8"/>
  <c r="I393" i="8"/>
  <c r="H393" i="8"/>
  <c r="G393" i="8"/>
  <c r="L392" i="8"/>
  <c r="K392" i="8"/>
  <c r="J392" i="8"/>
  <c r="I392" i="8"/>
  <c r="H392" i="8"/>
  <c r="G392" i="8"/>
  <c r="L391" i="8"/>
  <c r="K391" i="8"/>
  <c r="J391" i="8"/>
  <c r="I391" i="8"/>
  <c r="H391" i="8"/>
  <c r="G391" i="8"/>
  <c r="L390" i="8"/>
  <c r="K390" i="8"/>
  <c r="J390" i="8"/>
  <c r="I390" i="8"/>
  <c r="H390" i="8"/>
  <c r="G390" i="8"/>
  <c r="L388" i="8"/>
  <c r="K388" i="8"/>
  <c r="J388" i="8"/>
  <c r="I388" i="8"/>
  <c r="H388" i="8"/>
  <c r="G388" i="8"/>
  <c r="L387" i="8"/>
  <c r="K387" i="8"/>
  <c r="J387" i="8"/>
  <c r="I387" i="8"/>
  <c r="H387" i="8"/>
  <c r="G387" i="8"/>
  <c r="L386" i="8"/>
  <c r="K386" i="8"/>
  <c r="J386" i="8"/>
  <c r="I386" i="8"/>
  <c r="H386" i="8"/>
  <c r="G386" i="8"/>
  <c r="L385" i="8"/>
  <c r="K385" i="8"/>
  <c r="J385" i="8"/>
  <c r="I385" i="8"/>
  <c r="H385" i="8"/>
  <c r="G385" i="8"/>
  <c r="L383" i="8"/>
  <c r="K383" i="8"/>
  <c r="J383" i="8"/>
  <c r="I383" i="8"/>
  <c r="H383" i="8"/>
  <c r="G383" i="8"/>
  <c r="L382" i="8"/>
  <c r="K382" i="8"/>
  <c r="J382" i="8"/>
  <c r="I382" i="8"/>
  <c r="H382" i="8"/>
  <c r="G382" i="8"/>
  <c r="L381" i="8"/>
  <c r="K381" i="8"/>
  <c r="J381" i="8"/>
  <c r="I381" i="8"/>
  <c r="H381" i="8"/>
  <c r="G381" i="8"/>
  <c r="L380" i="8"/>
  <c r="K380" i="8"/>
  <c r="J380" i="8"/>
  <c r="I380" i="8"/>
  <c r="H380" i="8"/>
  <c r="G380" i="8"/>
  <c r="L379" i="8"/>
  <c r="K379" i="8"/>
  <c r="J379" i="8"/>
  <c r="I379" i="8"/>
  <c r="H379" i="8"/>
  <c r="G379" i="8"/>
  <c r="L378" i="8"/>
  <c r="K378" i="8"/>
  <c r="J378" i="8"/>
  <c r="I378" i="8"/>
  <c r="H378" i="8"/>
  <c r="G378" i="8"/>
  <c r="L377" i="8"/>
  <c r="K377" i="8"/>
  <c r="J377" i="8"/>
  <c r="I377" i="8"/>
  <c r="H377" i="8"/>
  <c r="G377" i="8"/>
  <c r="L376" i="8"/>
  <c r="K376" i="8"/>
  <c r="J376" i="8"/>
  <c r="I376" i="8"/>
  <c r="H376" i="8"/>
  <c r="G376" i="8"/>
  <c r="L375" i="8"/>
  <c r="K375" i="8"/>
  <c r="J375" i="8"/>
  <c r="I375" i="8"/>
  <c r="H375" i="8"/>
  <c r="G375" i="8"/>
  <c r="L373" i="8"/>
  <c r="K373" i="8"/>
  <c r="J373" i="8"/>
  <c r="I373" i="8"/>
  <c r="H373" i="8"/>
  <c r="G373" i="8"/>
  <c r="L372" i="8"/>
  <c r="K372" i="8"/>
  <c r="J372" i="8"/>
  <c r="I372" i="8"/>
  <c r="H372" i="8"/>
  <c r="G372" i="8"/>
  <c r="L371" i="8"/>
  <c r="K371" i="8"/>
  <c r="J371" i="8"/>
  <c r="I371" i="8"/>
  <c r="H371" i="8"/>
  <c r="G371" i="8"/>
  <c r="L370" i="8"/>
  <c r="K370" i="8"/>
  <c r="J370" i="8"/>
  <c r="I370" i="8"/>
  <c r="H370" i="8"/>
  <c r="G370" i="8"/>
  <c r="L369" i="8"/>
  <c r="K369" i="8"/>
  <c r="J369" i="8"/>
  <c r="I369" i="8"/>
  <c r="H369" i="8"/>
  <c r="G369" i="8"/>
  <c r="L368" i="8"/>
  <c r="K368" i="8"/>
  <c r="J368" i="8"/>
  <c r="I368" i="8"/>
  <c r="H368" i="8"/>
  <c r="G368" i="8"/>
  <c r="L332" i="8"/>
  <c r="K332" i="8"/>
  <c r="J332" i="8"/>
  <c r="I332" i="8"/>
  <c r="H332" i="8"/>
  <c r="G332" i="8"/>
  <c r="L331" i="8"/>
  <c r="K331" i="8"/>
  <c r="J331" i="8"/>
  <c r="I331" i="8"/>
  <c r="H331" i="8"/>
  <c r="G331" i="8"/>
  <c r="L326" i="8"/>
  <c r="K326" i="8"/>
  <c r="J326" i="8"/>
  <c r="I326" i="8"/>
  <c r="H326" i="8"/>
  <c r="G326" i="8"/>
  <c r="L325" i="8"/>
  <c r="K325" i="8"/>
  <c r="J325" i="8"/>
  <c r="I325" i="8"/>
  <c r="H325" i="8"/>
  <c r="G325" i="8"/>
  <c r="L324" i="8"/>
  <c r="K324" i="8"/>
  <c r="J324" i="8"/>
  <c r="I324" i="8"/>
  <c r="H324" i="8"/>
  <c r="G324" i="8"/>
  <c r="L323" i="8"/>
  <c r="K323" i="8"/>
  <c r="J323" i="8"/>
  <c r="I323" i="8"/>
  <c r="H323" i="8"/>
  <c r="G323" i="8"/>
  <c r="L322" i="8"/>
  <c r="K322" i="8"/>
  <c r="J322" i="8"/>
  <c r="I322" i="8"/>
  <c r="H322" i="8"/>
  <c r="G322" i="8"/>
  <c r="L321" i="8"/>
  <c r="K321" i="8"/>
  <c r="J321" i="8"/>
  <c r="I321" i="8"/>
  <c r="H321" i="8"/>
  <c r="G321" i="8"/>
  <c r="L320" i="8"/>
  <c r="K320" i="8"/>
  <c r="J320" i="8"/>
  <c r="I320" i="8"/>
  <c r="H320" i="8"/>
  <c r="G320" i="8"/>
  <c r="L319" i="8"/>
  <c r="K319" i="8"/>
  <c r="J319" i="8"/>
  <c r="I319" i="8"/>
  <c r="H319" i="8"/>
  <c r="G319" i="8"/>
  <c r="L317" i="8"/>
  <c r="K317" i="8"/>
  <c r="J317" i="8"/>
  <c r="I317" i="8"/>
  <c r="H317" i="8"/>
  <c r="G317" i="8"/>
  <c r="L316" i="8"/>
  <c r="K316" i="8"/>
  <c r="J316" i="8"/>
  <c r="I316" i="8"/>
  <c r="H316" i="8"/>
  <c r="G316" i="8"/>
  <c r="L315" i="8"/>
  <c r="K315" i="8"/>
  <c r="J315" i="8"/>
  <c r="I315" i="8"/>
  <c r="H315" i="8"/>
  <c r="G315" i="8"/>
  <c r="L314" i="8"/>
  <c r="K314" i="8"/>
  <c r="J314" i="8"/>
  <c r="I314" i="8"/>
  <c r="H314" i="8"/>
  <c r="G314" i="8"/>
  <c r="L312" i="8"/>
  <c r="K312" i="8"/>
  <c r="J312" i="8"/>
  <c r="I312" i="8"/>
  <c r="H312" i="8"/>
  <c r="G312" i="8"/>
  <c r="L311" i="8"/>
  <c r="K311" i="8"/>
  <c r="J311" i="8"/>
  <c r="I311" i="8"/>
  <c r="H311" i="8"/>
  <c r="G311" i="8"/>
  <c r="L309" i="8"/>
  <c r="K309" i="8"/>
  <c r="J309" i="8"/>
  <c r="I309" i="8"/>
  <c r="H309" i="8"/>
  <c r="G309" i="8"/>
  <c r="L308" i="8"/>
  <c r="K308" i="8"/>
  <c r="J308" i="8"/>
  <c r="I308" i="8"/>
  <c r="H308" i="8"/>
  <c r="G308" i="8"/>
  <c r="L307" i="8"/>
  <c r="K307" i="8"/>
  <c r="J307" i="8"/>
  <c r="I307" i="8"/>
  <c r="H307" i="8"/>
  <c r="G307" i="8"/>
  <c r="L306" i="8"/>
  <c r="K306" i="8"/>
  <c r="J306" i="8"/>
  <c r="I306" i="8"/>
  <c r="H306" i="8"/>
  <c r="G306" i="8"/>
  <c r="L305" i="8"/>
  <c r="K305" i="8"/>
  <c r="J305" i="8"/>
  <c r="I305" i="8"/>
  <c r="H305" i="8"/>
  <c r="G305" i="8"/>
  <c r="L304" i="8"/>
  <c r="K304" i="8"/>
  <c r="J304" i="8"/>
  <c r="I304" i="8"/>
  <c r="H304" i="8"/>
  <c r="G304" i="8"/>
  <c r="L303" i="8"/>
  <c r="K303" i="8"/>
  <c r="J303" i="8"/>
  <c r="I303" i="8"/>
  <c r="H303" i="8"/>
  <c r="G303" i="8"/>
  <c r="L302" i="8"/>
  <c r="K302" i="8"/>
  <c r="J302" i="8"/>
  <c r="I302" i="8"/>
  <c r="H302" i="8"/>
  <c r="G302" i="8"/>
  <c r="L301" i="8"/>
  <c r="K301" i="8"/>
  <c r="J301" i="8"/>
  <c r="I301" i="8"/>
  <c r="H301" i="8"/>
  <c r="G301" i="8"/>
  <c r="L300" i="8"/>
  <c r="K300" i="8"/>
  <c r="J300" i="8"/>
  <c r="I300" i="8"/>
  <c r="H300" i="8"/>
  <c r="G300" i="8"/>
  <c r="L299" i="8"/>
  <c r="K299" i="8"/>
  <c r="J299" i="8"/>
  <c r="I299" i="8"/>
  <c r="H299" i="8"/>
  <c r="G299" i="8"/>
  <c r="L298" i="8"/>
  <c r="K298" i="8"/>
  <c r="J298" i="8"/>
  <c r="I298" i="8"/>
  <c r="H298" i="8"/>
  <c r="G298" i="8"/>
  <c r="L297" i="8"/>
  <c r="K297" i="8"/>
  <c r="J297" i="8"/>
  <c r="I297" i="8"/>
  <c r="H297" i="8"/>
  <c r="G297" i="8"/>
  <c r="L296" i="8"/>
  <c r="K296" i="8"/>
  <c r="J296" i="8"/>
  <c r="I296" i="8"/>
  <c r="H296" i="8"/>
  <c r="G296" i="8"/>
  <c r="L295" i="8"/>
  <c r="K295" i="8"/>
  <c r="J295" i="8"/>
  <c r="I295" i="8"/>
  <c r="H295" i="8"/>
  <c r="G295" i="8"/>
  <c r="L294" i="8"/>
  <c r="K294" i="8"/>
  <c r="J294" i="8"/>
  <c r="I294" i="8"/>
  <c r="H294" i="8"/>
  <c r="G294" i="8"/>
  <c r="L293" i="8"/>
  <c r="K293" i="8"/>
  <c r="J293" i="8"/>
  <c r="I293" i="8"/>
  <c r="H293" i="8"/>
  <c r="G293" i="8"/>
  <c r="L292" i="8"/>
  <c r="K292" i="8"/>
  <c r="J292" i="8"/>
  <c r="I292" i="8"/>
  <c r="H292" i="8"/>
  <c r="G292" i="8"/>
  <c r="L291" i="8"/>
  <c r="K291" i="8"/>
  <c r="J291" i="8"/>
  <c r="I291" i="8"/>
  <c r="H291" i="8"/>
  <c r="G291" i="8"/>
  <c r="L290" i="8"/>
  <c r="K290" i="8"/>
  <c r="J290" i="8"/>
  <c r="I290" i="8"/>
  <c r="H290" i="8"/>
  <c r="G290" i="8"/>
  <c r="L289" i="8"/>
  <c r="K289" i="8"/>
  <c r="J289" i="8"/>
  <c r="I289" i="8"/>
  <c r="H289" i="8"/>
  <c r="G289" i="8"/>
  <c r="L288" i="8"/>
  <c r="K288" i="8"/>
  <c r="J288" i="8"/>
  <c r="I288" i="8"/>
  <c r="H288" i="8"/>
  <c r="G288" i="8"/>
  <c r="L287" i="8"/>
  <c r="K287" i="8"/>
  <c r="J287" i="8"/>
  <c r="I287" i="8"/>
  <c r="H287" i="8"/>
  <c r="G287" i="8"/>
  <c r="L286" i="8"/>
  <c r="K286" i="8"/>
  <c r="J286" i="8"/>
  <c r="I286" i="8"/>
  <c r="H286" i="8"/>
  <c r="G286" i="8"/>
  <c r="L285" i="8"/>
  <c r="K285" i="8"/>
  <c r="J285" i="8"/>
  <c r="I285" i="8"/>
  <c r="H285" i="8"/>
  <c r="G285" i="8"/>
  <c r="L284" i="8"/>
  <c r="K284" i="8"/>
  <c r="J284" i="8"/>
  <c r="I284" i="8"/>
  <c r="H284" i="8"/>
  <c r="G284" i="8"/>
  <c r="L283" i="8"/>
  <c r="K283" i="8"/>
  <c r="J283" i="8"/>
  <c r="I283" i="8"/>
  <c r="H283" i="8"/>
  <c r="G283" i="8"/>
  <c r="L282" i="8"/>
  <c r="K282" i="8"/>
  <c r="J282" i="8"/>
  <c r="I282" i="8"/>
  <c r="H282" i="8"/>
  <c r="G282" i="8"/>
  <c r="L281" i="8"/>
  <c r="K281" i="8"/>
  <c r="J281" i="8"/>
  <c r="I281" i="8"/>
  <c r="H281" i="8"/>
  <c r="G281" i="8"/>
  <c r="L280" i="8"/>
  <c r="K280" i="8"/>
  <c r="J280" i="8"/>
  <c r="I280" i="8"/>
  <c r="H280" i="8"/>
  <c r="G280" i="8"/>
  <c r="L279" i="8"/>
  <c r="K279" i="8"/>
  <c r="J279" i="8"/>
  <c r="I279" i="8"/>
  <c r="H279" i="8"/>
  <c r="G279" i="8"/>
  <c r="L278" i="8"/>
  <c r="K278" i="8"/>
  <c r="J278" i="8"/>
  <c r="I278" i="8"/>
  <c r="H278" i="8"/>
  <c r="G278" i="8"/>
  <c r="L277" i="8"/>
  <c r="K277" i="8"/>
  <c r="J277" i="8"/>
  <c r="I277" i="8"/>
  <c r="H277" i="8"/>
  <c r="G277" i="8"/>
  <c r="L276" i="8"/>
  <c r="K276" i="8"/>
  <c r="J276" i="8"/>
  <c r="I276" i="8"/>
  <c r="H276" i="8"/>
  <c r="G276" i="8"/>
  <c r="L275" i="8"/>
  <c r="K275" i="8"/>
  <c r="J275" i="8"/>
  <c r="I275" i="8"/>
  <c r="H275" i="8"/>
  <c r="G275" i="8"/>
  <c r="L271" i="8"/>
  <c r="K271" i="8"/>
  <c r="J271" i="8"/>
  <c r="I271" i="8"/>
  <c r="H271" i="8"/>
  <c r="G271" i="8"/>
  <c r="L270" i="8"/>
  <c r="K270" i="8"/>
  <c r="J270" i="8"/>
  <c r="I270" i="8"/>
  <c r="H270" i="8"/>
  <c r="G270" i="8"/>
  <c r="L269" i="8"/>
  <c r="K269" i="8"/>
  <c r="J269" i="8"/>
  <c r="I269" i="8"/>
  <c r="H269" i="8"/>
  <c r="G269" i="8"/>
  <c r="L268" i="8"/>
  <c r="K268" i="8"/>
  <c r="J268" i="8"/>
  <c r="I268" i="8"/>
  <c r="H268" i="8"/>
  <c r="G268" i="8"/>
  <c r="L267" i="8"/>
  <c r="K267" i="8"/>
  <c r="J267" i="8"/>
  <c r="I267" i="8"/>
  <c r="H267" i="8"/>
  <c r="G267" i="8"/>
  <c r="L266" i="8"/>
  <c r="K266" i="8"/>
  <c r="J266" i="8"/>
  <c r="I266" i="8"/>
  <c r="H266" i="8"/>
  <c r="G266" i="8"/>
  <c r="L265" i="8"/>
  <c r="K265" i="8"/>
  <c r="J265" i="8"/>
  <c r="I265" i="8"/>
  <c r="H265" i="8"/>
  <c r="G265" i="8"/>
  <c r="L264" i="8"/>
  <c r="K264" i="8"/>
  <c r="J264" i="8"/>
  <c r="I264" i="8"/>
  <c r="H264" i="8"/>
  <c r="G264" i="8"/>
  <c r="L263" i="8"/>
  <c r="K263" i="8"/>
  <c r="J263" i="8"/>
  <c r="I263" i="8"/>
  <c r="H263" i="8"/>
  <c r="G263" i="8"/>
  <c r="L262" i="8"/>
  <c r="K262" i="8"/>
  <c r="J262" i="8"/>
  <c r="I262" i="8"/>
  <c r="H262" i="8"/>
  <c r="G262" i="8"/>
  <c r="L261" i="8"/>
  <c r="K261" i="8"/>
  <c r="J261" i="8"/>
  <c r="I261" i="8"/>
  <c r="H261" i="8"/>
  <c r="G261" i="8"/>
  <c r="L260" i="8"/>
  <c r="K260" i="8"/>
  <c r="J260" i="8"/>
  <c r="I260" i="8"/>
  <c r="H260" i="8"/>
  <c r="G260" i="8"/>
  <c r="L259" i="8"/>
  <c r="K259" i="8"/>
  <c r="J259" i="8"/>
  <c r="I259" i="8"/>
  <c r="H259" i="8"/>
  <c r="G259" i="8"/>
  <c r="L258" i="8"/>
  <c r="K258" i="8"/>
  <c r="J258" i="8"/>
  <c r="I258" i="8"/>
  <c r="H258" i="8"/>
  <c r="G258" i="8"/>
  <c r="L257" i="8"/>
  <c r="K257" i="8"/>
  <c r="J257" i="8"/>
  <c r="I257" i="8"/>
  <c r="H257" i="8"/>
  <c r="G257" i="8"/>
  <c r="L256" i="8"/>
  <c r="K256" i="8"/>
  <c r="J256" i="8"/>
  <c r="I256" i="8"/>
  <c r="H256" i="8"/>
  <c r="G256" i="8"/>
  <c r="L255" i="8"/>
  <c r="K255" i="8"/>
  <c r="J255" i="8"/>
  <c r="I255" i="8"/>
  <c r="H255" i="8"/>
  <c r="G255" i="8"/>
  <c r="L254" i="8"/>
  <c r="K254" i="8"/>
  <c r="J254" i="8"/>
  <c r="I254" i="8"/>
  <c r="H254" i="8"/>
  <c r="G254" i="8"/>
  <c r="L253" i="8"/>
  <c r="K253" i="8"/>
  <c r="J253" i="8"/>
  <c r="I253" i="8"/>
  <c r="H253" i="8"/>
  <c r="G253" i="8"/>
  <c r="L252" i="8"/>
  <c r="K252" i="8"/>
  <c r="J252" i="8"/>
  <c r="I252" i="8"/>
  <c r="H252" i="8"/>
  <c r="G252" i="8"/>
  <c r="L251" i="8"/>
  <c r="K251" i="8"/>
  <c r="J251" i="8"/>
  <c r="I251" i="8"/>
  <c r="H251" i="8"/>
  <c r="G251" i="8"/>
  <c r="L250" i="8"/>
  <c r="K250" i="8"/>
  <c r="J250" i="8"/>
  <c r="I250" i="8"/>
  <c r="H250" i="8"/>
  <c r="G250" i="8"/>
  <c r="L248" i="8"/>
  <c r="K248" i="8"/>
  <c r="J248" i="8"/>
  <c r="I248" i="8"/>
  <c r="H248" i="8"/>
  <c r="G248" i="8"/>
  <c r="L247" i="8"/>
  <c r="K247" i="8"/>
  <c r="J247" i="8"/>
  <c r="I247" i="8"/>
  <c r="H247" i="8"/>
  <c r="G247" i="8"/>
  <c r="L246" i="8"/>
  <c r="K246" i="8"/>
  <c r="J246" i="8"/>
  <c r="I246" i="8"/>
  <c r="H246" i="8"/>
  <c r="G246" i="8"/>
  <c r="L245" i="8"/>
  <c r="K245" i="8"/>
  <c r="J245" i="8"/>
  <c r="I245" i="8"/>
  <c r="H245" i="8"/>
  <c r="G245" i="8"/>
  <c r="G235" i="8"/>
  <c r="H235" i="8"/>
  <c r="I235" i="8"/>
  <c r="J235" i="8"/>
  <c r="K235" i="8"/>
  <c r="L235" i="8"/>
  <c r="G236" i="8"/>
  <c r="H236" i="8"/>
  <c r="I236" i="8"/>
  <c r="J236" i="8"/>
  <c r="K236" i="8"/>
  <c r="L236" i="8"/>
  <c r="G237" i="8"/>
  <c r="H237" i="8"/>
  <c r="I237" i="8"/>
  <c r="J237" i="8"/>
  <c r="K237" i="8"/>
  <c r="L237" i="8"/>
  <c r="G238" i="8"/>
  <c r="H238" i="8"/>
  <c r="I238" i="8"/>
  <c r="J238" i="8"/>
  <c r="K238" i="8"/>
  <c r="L238" i="8"/>
  <c r="G239" i="8"/>
  <c r="H239" i="8"/>
  <c r="I239" i="8"/>
  <c r="J239" i="8"/>
  <c r="K239" i="8"/>
  <c r="L239" i="8"/>
  <c r="G240" i="8"/>
  <c r="H240" i="8"/>
  <c r="I240" i="8"/>
  <c r="J240" i="8"/>
  <c r="K240" i="8"/>
  <c r="L240" i="8"/>
  <c r="G241" i="8"/>
  <c r="H241" i="8"/>
  <c r="I241" i="8"/>
  <c r="J241" i="8"/>
  <c r="K241" i="8"/>
  <c r="L241" i="8"/>
  <c r="G242" i="8"/>
  <c r="H242" i="8"/>
  <c r="I242" i="8"/>
  <c r="J242" i="8"/>
  <c r="K242" i="8"/>
  <c r="L242" i="8"/>
  <c r="G243" i="8"/>
  <c r="H243" i="8"/>
  <c r="I243" i="8"/>
  <c r="J243" i="8"/>
  <c r="K243" i="8"/>
  <c r="L243" i="8"/>
  <c r="L234" i="8"/>
  <c r="K234" i="8"/>
  <c r="J234" i="8"/>
  <c r="I234" i="8"/>
  <c r="H234" i="8"/>
  <c r="G234" i="8"/>
  <c r="L229" i="8"/>
  <c r="K229" i="8"/>
  <c r="J229" i="8"/>
  <c r="J217" i="8"/>
  <c r="K217" i="8"/>
  <c r="L217" i="8"/>
  <c r="J218" i="8"/>
  <c r="K218" i="8"/>
  <c r="L218" i="8"/>
  <c r="J219" i="8"/>
  <c r="K219" i="8"/>
  <c r="L219" i="8"/>
  <c r="J220" i="8"/>
  <c r="K220" i="8"/>
  <c r="L220" i="8"/>
  <c r="J221" i="8"/>
  <c r="K221" i="8"/>
  <c r="L221" i="8"/>
  <c r="J222" i="8"/>
  <c r="K222" i="8"/>
  <c r="L222" i="8"/>
  <c r="J223" i="8"/>
  <c r="K223" i="8"/>
  <c r="L223" i="8"/>
  <c r="L216" i="8"/>
  <c r="K216" i="8"/>
  <c r="J216" i="8"/>
  <c r="E29" i="9" l="1"/>
  <c r="D29" i="9"/>
  <c r="G179" i="28" l="1"/>
  <c r="C126" i="28" l="1"/>
  <c r="C127" i="28"/>
  <c r="C128" i="28"/>
  <c r="C125" i="28"/>
  <c r="C163" i="28"/>
  <c r="C162" i="28"/>
  <c r="E175" i="28"/>
  <c r="E174" i="28"/>
  <c r="E172" i="28"/>
  <c r="E171" i="28"/>
  <c r="E153" i="28"/>
  <c r="E144" i="28"/>
  <c r="E143" i="28"/>
  <c r="E139" i="28"/>
  <c r="E140" i="28"/>
  <c r="E141" i="28"/>
  <c r="E142" i="28"/>
  <c r="E137" i="28"/>
  <c r="E138" i="28"/>
  <c r="E136" i="28"/>
  <c r="C116" i="28"/>
  <c r="C115" i="28"/>
  <c r="C114" i="28"/>
  <c r="C113" i="28"/>
  <c r="F103" i="28"/>
  <c r="E96" i="28"/>
  <c r="C68" i="28"/>
  <c r="C69" i="28"/>
  <c r="C70" i="28"/>
  <c r="C71" i="28"/>
  <c r="C72" i="28"/>
  <c r="C73" i="28"/>
  <c r="C74" i="28"/>
  <c r="C75" i="28"/>
  <c r="C76" i="28"/>
  <c r="C77" i="28"/>
  <c r="C78" i="28"/>
  <c r="C79" i="28"/>
  <c r="C80" i="28"/>
  <c r="C81" i="28"/>
  <c r="C82" i="28"/>
  <c r="C83" i="28"/>
  <c r="C84" i="28"/>
  <c r="C85" i="28"/>
  <c r="C86" i="28"/>
  <c r="C87" i="28"/>
  <c r="C88" i="28"/>
  <c r="C67" i="28"/>
  <c r="C59" i="28"/>
  <c r="E43" i="28"/>
  <c r="E42" i="28"/>
  <c r="C27" i="28"/>
  <c r="C28" i="28"/>
  <c r="C29" i="28"/>
  <c r="C30" i="28"/>
  <c r="C31" i="28"/>
  <c r="C32" i="28"/>
  <c r="C33" i="28"/>
  <c r="C26" i="28"/>
  <c r="D16" i="28"/>
  <c r="D15" i="28"/>
  <c r="D7" i="28"/>
  <c r="H138" i="8"/>
  <c r="I138" i="8" s="1"/>
  <c r="H139" i="8"/>
  <c r="I139" i="8" s="1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4" i="8"/>
  <c r="I154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69" i="8"/>
  <c r="I169" i="8" s="1"/>
  <c r="H137" i="8"/>
  <c r="I137" i="8" s="1"/>
  <c r="H134" i="8"/>
  <c r="I134" i="8" s="1"/>
  <c r="H123" i="8"/>
  <c r="I123" i="8" s="1"/>
  <c r="H124" i="8"/>
  <c r="I124" i="8" s="1"/>
  <c r="H125" i="8"/>
  <c r="I125" i="8" s="1"/>
  <c r="H126" i="8"/>
  <c r="I126" i="8" s="1"/>
  <c r="H127" i="8"/>
  <c r="I127" i="8" s="1"/>
  <c r="H128" i="8"/>
  <c r="I128" i="8" s="1"/>
  <c r="H129" i="8"/>
  <c r="I129" i="8" s="1"/>
  <c r="H122" i="8"/>
  <c r="I122" i="8" s="1"/>
  <c r="H189" i="8"/>
  <c r="I189" i="8"/>
  <c r="H190" i="8"/>
  <c r="I190" i="8"/>
  <c r="H191" i="8"/>
  <c r="I191" i="8"/>
  <c r="I188" i="8"/>
  <c r="H188" i="8"/>
  <c r="I204" i="8"/>
  <c r="H204" i="8"/>
  <c r="I203" i="8"/>
  <c r="H203" i="8"/>
  <c r="H207" i="8"/>
  <c r="I207" i="8"/>
  <c r="H208" i="8"/>
  <c r="I208" i="8"/>
  <c r="H209" i="8"/>
  <c r="I209" i="8"/>
  <c r="H210" i="8"/>
  <c r="I210" i="8"/>
  <c r="H211" i="8"/>
  <c r="I211" i="8"/>
  <c r="H212" i="8"/>
  <c r="I212" i="8"/>
  <c r="H213" i="8"/>
  <c r="I213" i="8"/>
  <c r="I206" i="8"/>
  <c r="H206" i="8"/>
  <c r="H172" i="8"/>
  <c r="I172" i="8" s="1"/>
  <c r="H173" i="8"/>
  <c r="I173" i="8" s="1"/>
  <c r="H174" i="8"/>
  <c r="I174" i="8" s="1"/>
  <c r="H175" i="8"/>
  <c r="I175" i="8" s="1"/>
  <c r="H176" i="8"/>
  <c r="I176" i="8" s="1"/>
  <c r="H171" i="8"/>
  <c r="I171" i="8" s="1"/>
  <c r="C129" i="28" l="1"/>
  <c r="H41" i="6"/>
  <c r="E41" i="6"/>
  <c r="H38" i="6"/>
  <c r="E38" i="6"/>
  <c r="H35" i="6"/>
  <c r="E35" i="6"/>
  <c r="H34" i="6" l="1"/>
  <c r="H33" i="6"/>
  <c r="E34" i="6"/>
  <c r="E32" i="6"/>
  <c r="E33" i="6"/>
  <c r="H32" i="6"/>
  <c r="E29" i="6"/>
  <c r="E28" i="6" s="1"/>
  <c r="E27" i="6"/>
  <c r="E26" i="6" s="1"/>
  <c r="E23" i="6"/>
  <c r="E30" i="6" l="1"/>
  <c r="G224" i="8" l="1"/>
  <c r="J215" i="8" l="1"/>
  <c r="D216" i="8"/>
  <c r="E216" i="8"/>
  <c r="D217" i="8"/>
  <c r="D218" i="8"/>
  <c r="D220" i="8"/>
  <c r="D221" i="8"/>
  <c r="D223" i="8"/>
  <c r="F223" i="8"/>
  <c r="J224" i="8"/>
  <c r="D225" i="8"/>
  <c r="D226" i="8"/>
  <c r="D227" i="8"/>
  <c r="D228" i="8"/>
  <c r="D229" i="8"/>
  <c r="D230" i="8"/>
  <c r="D231" i="8"/>
  <c r="D232" i="8"/>
  <c r="E246" i="8"/>
  <c r="E270" i="8"/>
  <c r="F270" i="8"/>
  <c r="D273" i="8"/>
  <c r="D274" i="8"/>
  <c r="E296" i="8"/>
  <c r="E300" i="8"/>
  <c r="E303" i="8"/>
  <c r="E304" i="8"/>
  <c r="D310" i="8"/>
  <c r="E311" i="8"/>
  <c r="K313" i="8"/>
  <c r="L313" i="8"/>
  <c r="E314" i="8"/>
  <c r="E315" i="8"/>
  <c r="F315" i="8"/>
  <c r="E316" i="8"/>
  <c r="E317" i="8"/>
  <c r="F317" i="8"/>
  <c r="K318" i="8"/>
  <c r="L318" i="8"/>
  <c r="E319" i="8"/>
  <c r="E321" i="8"/>
  <c r="F321" i="8"/>
  <c r="E322" i="8"/>
  <c r="F322" i="8"/>
  <c r="E323" i="8"/>
  <c r="F323" i="8"/>
  <c r="E324" i="8"/>
  <c r="F324" i="8"/>
  <c r="E325" i="8"/>
  <c r="F325" i="8"/>
  <c r="E326" i="8"/>
  <c r="F326" i="8"/>
  <c r="J327" i="8"/>
  <c r="K327" i="8"/>
  <c r="L327" i="8"/>
  <c r="G328" i="8"/>
  <c r="H328" i="8"/>
  <c r="E328" i="8" s="1"/>
  <c r="I328" i="8"/>
  <c r="F328" i="8" s="1"/>
  <c r="G329" i="8"/>
  <c r="D329" i="8" s="1"/>
  <c r="H329" i="8"/>
  <c r="E329" i="8" s="1"/>
  <c r="I329" i="8"/>
  <c r="F329" i="8" s="1"/>
  <c r="K330" i="8"/>
  <c r="L330" i="8"/>
  <c r="E331" i="8"/>
  <c r="F331" i="8"/>
  <c r="E332" i="8"/>
  <c r="J333" i="8"/>
  <c r="K333" i="8"/>
  <c r="L333" i="8"/>
  <c r="G334" i="8"/>
  <c r="D334" i="8" s="1"/>
  <c r="H334" i="8"/>
  <c r="E334" i="8" s="1"/>
  <c r="I334" i="8"/>
  <c r="F334" i="8" s="1"/>
  <c r="G335" i="8"/>
  <c r="D335" i="8" s="1"/>
  <c r="H335" i="8"/>
  <c r="E335" i="8" s="1"/>
  <c r="I335" i="8"/>
  <c r="F335" i="8" s="1"/>
  <c r="G336" i="8"/>
  <c r="D336" i="8" s="1"/>
  <c r="H336" i="8"/>
  <c r="E336" i="8" s="1"/>
  <c r="I336" i="8"/>
  <c r="F336" i="8" s="1"/>
  <c r="G337" i="8"/>
  <c r="D337" i="8" s="1"/>
  <c r="H337" i="8"/>
  <c r="E337" i="8" s="1"/>
  <c r="I337" i="8"/>
  <c r="F337" i="8" s="1"/>
  <c r="G338" i="8"/>
  <c r="D338" i="8" s="1"/>
  <c r="H338" i="8"/>
  <c r="E338" i="8" s="1"/>
  <c r="I338" i="8"/>
  <c r="F338" i="8" s="1"/>
  <c r="G339" i="8"/>
  <c r="D339" i="8" s="1"/>
  <c r="H339" i="8"/>
  <c r="E339" i="8" s="1"/>
  <c r="I339" i="8"/>
  <c r="F339" i="8" s="1"/>
  <c r="G340" i="8"/>
  <c r="D340" i="8" s="1"/>
  <c r="H340" i="8"/>
  <c r="E340" i="8" s="1"/>
  <c r="I340" i="8"/>
  <c r="F340" i="8" s="1"/>
  <c r="G341" i="8"/>
  <c r="D341" i="8" s="1"/>
  <c r="H341" i="8"/>
  <c r="E341" i="8" s="1"/>
  <c r="I341" i="8"/>
  <c r="F341" i="8" s="1"/>
  <c r="D342" i="8"/>
  <c r="E342" i="8"/>
  <c r="F342" i="8"/>
  <c r="G343" i="8"/>
  <c r="D343" i="8" s="1"/>
  <c r="H343" i="8"/>
  <c r="E343" i="8" s="1"/>
  <c r="I343" i="8"/>
  <c r="F343" i="8" s="1"/>
  <c r="G344" i="8"/>
  <c r="D344" i="8" s="1"/>
  <c r="H344" i="8"/>
  <c r="E344" i="8" s="1"/>
  <c r="I344" i="8"/>
  <c r="F344" i="8" s="1"/>
  <c r="G345" i="8"/>
  <c r="D345" i="8" s="1"/>
  <c r="H345" i="8"/>
  <c r="E345" i="8" s="1"/>
  <c r="I345" i="8"/>
  <c r="F345" i="8" s="1"/>
  <c r="G346" i="8"/>
  <c r="D346" i="8" s="1"/>
  <c r="H346" i="8"/>
  <c r="E346" i="8" s="1"/>
  <c r="I346" i="8"/>
  <c r="F346" i="8" s="1"/>
  <c r="G347" i="8"/>
  <c r="D347" i="8" s="1"/>
  <c r="H347" i="8"/>
  <c r="E347" i="8" s="1"/>
  <c r="I347" i="8"/>
  <c r="F347" i="8" s="1"/>
  <c r="G348" i="8"/>
  <c r="D348" i="8" s="1"/>
  <c r="H348" i="8"/>
  <c r="E348" i="8" s="1"/>
  <c r="I348" i="8"/>
  <c r="F348" i="8" s="1"/>
  <c r="G349" i="8"/>
  <c r="D349" i="8" s="1"/>
  <c r="H349" i="8"/>
  <c r="E349" i="8" s="1"/>
  <c r="I349" i="8"/>
  <c r="F349" i="8" s="1"/>
  <c r="G350" i="8"/>
  <c r="D350" i="8" s="1"/>
  <c r="H350" i="8"/>
  <c r="E350" i="8" s="1"/>
  <c r="I350" i="8"/>
  <c r="F350" i="8" s="1"/>
  <c r="G351" i="8"/>
  <c r="D351" i="8" s="1"/>
  <c r="H351" i="8"/>
  <c r="E351" i="8" s="1"/>
  <c r="I351" i="8"/>
  <c r="F351" i="8" s="1"/>
  <c r="G352" i="8"/>
  <c r="D352" i="8" s="1"/>
  <c r="H352" i="8"/>
  <c r="E352" i="8" s="1"/>
  <c r="I352" i="8"/>
  <c r="F352" i="8" s="1"/>
  <c r="G353" i="8"/>
  <c r="D353" i="8" s="1"/>
  <c r="H353" i="8"/>
  <c r="E353" i="8" s="1"/>
  <c r="I353" i="8"/>
  <c r="F353" i="8" s="1"/>
  <c r="G354" i="8"/>
  <c r="D354" i="8" s="1"/>
  <c r="H354" i="8"/>
  <c r="E354" i="8" s="1"/>
  <c r="I354" i="8"/>
  <c r="F354" i="8" s="1"/>
  <c r="G355" i="8"/>
  <c r="D355" i="8" s="1"/>
  <c r="H355" i="8"/>
  <c r="E355" i="8" s="1"/>
  <c r="I355" i="8"/>
  <c r="F355" i="8" s="1"/>
  <c r="G356" i="8"/>
  <c r="D356" i="8" s="1"/>
  <c r="H356" i="8"/>
  <c r="E356" i="8" s="1"/>
  <c r="I356" i="8"/>
  <c r="F356" i="8" s="1"/>
  <c r="G357" i="8"/>
  <c r="D357" i="8" s="1"/>
  <c r="H357" i="8"/>
  <c r="E357" i="8" s="1"/>
  <c r="I357" i="8"/>
  <c r="F357" i="8" s="1"/>
  <c r="G358" i="8"/>
  <c r="D358" i="8" s="1"/>
  <c r="H358" i="8"/>
  <c r="E358" i="8" s="1"/>
  <c r="I358" i="8"/>
  <c r="F358" i="8" s="1"/>
  <c r="D359" i="8"/>
  <c r="E359" i="8"/>
  <c r="F359" i="8"/>
  <c r="D360" i="8"/>
  <c r="E360" i="8"/>
  <c r="F360" i="8"/>
  <c r="G361" i="8"/>
  <c r="D361" i="8" s="1"/>
  <c r="H361" i="8"/>
  <c r="E361" i="8" s="1"/>
  <c r="I361" i="8"/>
  <c r="F361" i="8" s="1"/>
  <c r="G362" i="8"/>
  <c r="D362" i="8" s="1"/>
  <c r="H362" i="8"/>
  <c r="E362" i="8" s="1"/>
  <c r="I362" i="8"/>
  <c r="F362" i="8" s="1"/>
  <c r="G363" i="8"/>
  <c r="D363" i="8" s="1"/>
  <c r="H363" i="8"/>
  <c r="E363" i="8" s="1"/>
  <c r="I363" i="8"/>
  <c r="F363" i="8" s="1"/>
  <c r="G364" i="8"/>
  <c r="D364" i="8" s="1"/>
  <c r="H364" i="8"/>
  <c r="E364" i="8" s="1"/>
  <c r="I364" i="8"/>
  <c r="F364" i="8" s="1"/>
  <c r="G365" i="8"/>
  <c r="D365" i="8" s="1"/>
  <c r="H365" i="8"/>
  <c r="E365" i="8" s="1"/>
  <c r="I365" i="8"/>
  <c r="F365" i="8" s="1"/>
  <c r="G366" i="8"/>
  <c r="D366" i="8" s="1"/>
  <c r="H366" i="8"/>
  <c r="E366" i="8" s="1"/>
  <c r="I366" i="8"/>
  <c r="F366" i="8" s="1"/>
  <c r="J367" i="8"/>
  <c r="E368" i="8"/>
  <c r="D368" i="8"/>
  <c r="D369" i="8"/>
  <c r="E369" i="8"/>
  <c r="F369" i="8"/>
  <c r="G374" i="8"/>
  <c r="J374" i="8"/>
  <c r="D375" i="8"/>
  <c r="D376" i="8"/>
  <c r="F376" i="8"/>
  <c r="D377" i="8"/>
  <c r="D378" i="8"/>
  <c r="F378" i="8"/>
  <c r="D379" i="8"/>
  <c r="D380" i="8"/>
  <c r="D381" i="8"/>
  <c r="D382" i="8"/>
  <c r="D383" i="8"/>
  <c r="J384" i="8"/>
  <c r="K384" i="8"/>
  <c r="L384" i="8"/>
  <c r="E385" i="8"/>
  <c r="F386" i="8"/>
  <c r="D386" i="8"/>
  <c r="E386" i="8"/>
  <c r="E388" i="8"/>
  <c r="D388" i="8"/>
  <c r="F388" i="8"/>
  <c r="J389" i="8"/>
  <c r="K389" i="8"/>
  <c r="L389" i="8"/>
  <c r="F390" i="8"/>
  <c r="D390" i="8"/>
  <c r="D391" i="8"/>
  <c r="E391" i="8"/>
  <c r="F391" i="8"/>
  <c r="D392" i="8"/>
  <c r="E392" i="8"/>
  <c r="F392" i="8"/>
  <c r="D393" i="8"/>
  <c r="E393" i="8"/>
  <c r="F393" i="8"/>
  <c r="J394" i="8"/>
  <c r="K394" i="8"/>
  <c r="L394" i="8"/>
  <c r="E396" i="8"/>
  <c r="F396" i="8"/>
  <c r="F397" i="8"/>
  <c r="E397" i="8"/>
  <c r="J399" i="8"/>
  <c r="K399" i="8"/>
  <c r="L399" i="8"/>
  <c r="F400" i="8"/>
  <c r="D401" i="8"/>
  <c r="E401" i="8"/>
  <c r="F401" i="8"/>
  <c r="J402" i="8"/>
  <c r="K402" i="8"/>
  <c r="L402" i="8"/>
  <c r="E403" i="8"/>
  <c r="D404" i="8"/>
  <c r="E404" i="8"/>
  <c r="F404" i="8"/>
  <c r="D405" i="8"/>
  <c r="E405" i="8"/>
  <c r="F405" i="8"/>
  <c r="F406" i="8"/>
  <c r="D406" i="8"/>
  <c r="E406" i="8"/>
  <c r="D407" i="8"/>
  <c r="E407" i="8"/>
  <c r="F407" i="8"/>
  <c r="D408" i="8"/>
  <c r="E408" i="8"/>
  <c r="F408" i="8"/>
  <c r="J205" i="8"/>
  <c r="K205" i="8"/>
  <c r="L205" i="8"/>
  <c r="J202" i="8"/>
  <c r="K202" i="8"/>
  <c r="L202" i="8"/>
  <c r="J197" i="8"/>
  <c r="K197" i="8"/>
  <c r="L197" i="8"/>
  <c r="J192" i="8"/>
  <c r="K192" i="8"/>
  <c r="L192" i="8"/>
  <c r="J187" i="8"/>
  <c r="K187" i="8"/>
  <c r="L187" i="8"/>
  <c r="D193" i="8"/>
  <c r="H193" i="8"/>
  <c r="E193" i="8" s="1"/>
  <c r="I193" i="8"/>
  <c r="D194" i="8"/>
  <c r="H194" i="8"/>
  <c r="E194" i="8" s="1"/>
  <c r="I194" i="8"/>
  <c r="F194" i="8" s="1"/>
  <c r="D195" i="8"/>
  <c r="H195" i="8"/>
  <c r="E195" i="8" s="1"/>
  <c r="I195" i="8"/>
  <c r="F195" i="8" s="1"/>
  <c r="D196" i="8"/>
  <c r="H196" i="8"/>
  <c r="E196" i="8" s="1"/>
  <c r="I196" i="8"/>
  <c r="F196" i="8" s="1"/>
  <c r="H198" i="8"/>
  <c r="E198" i="8" s="1"/>
  <c r="I198" i="8"/>
  <c r="F198" i="8" s="1"/>
  <c r="D199" i="8"/>
  <c r="H199" i="8"/>
  <c r="E199" i="8" s="1"/>
  <c r="I199" i="8"/>
  <c r="F199" i="8" s="1"/>
  <c r="D200" i="8"/>
  <c r="H200" i="8"/>
  <c r="E200" i="8" s="1"/>
  <c r="I200" i="8"/>
  <c r="F200" i="8" s="1"/>
  <c r="D201" i="8"/>
  <c r="H201" i="8"/>
  <c r="E201" i="8" s="1"/>
  <c r="I201" i="8"/>
  <c r="F201" i="8" s="1"/>
  <c r="D204" i="8"/>
  <c r="E204" i="8"/>
  <c r="F204" i="8"/>
  <c r="D207" i="8"/>
  <c r="D208" i="8"/>
  <c r="E208" i="8"/>
  <c r="F208" i="8"/>
  <c r="D209" i="8"/>
  <c r="E209" i="8"/>
  <c r="F209" i="8"/>
  <c r="D210" i="8"/>
  <c r="E210" i="8"/>
  <c r="F210" i="8"/>
  <c r="D211" i="8"/>
  <c r="E211" i="8"/>
  <c r="F211" i="8"/>
  <c r="D212" i="8"/>
  <c r="E212" i="8"/>
  <c r="F212" i="8"/>
  <c r="D213" i="8"/>
  <c r="E213" i="8"/>
  <c r="F213" i="8"/>
  <c r="F191" i="8"/>
  <c r="G177" i="8"/>
  <c r="J177" i="8"/>
  <c r="D186" i="8"/>
  <c r="H186" i="8"/>
  <c r="I186" i="8" s="1"/>
  <c r="K186" i="8"/>
  <c r="L186" i="8" s="1"/>
  <c r="J170" i="8"/>
  <c r="J136" i="8"/>
  <c r="K136" i="8"/>
  <c r="L136" i="8"/>
  <c r="L130" i="8"/>
  <c r="K130" i="8"/>
  <c r="J130" i="8"/>
  <c r="J133" i="8"/>
  <c r="K133" i="8"/>
  <c r="L133" i="8"/>
  <c r="D123" i="8"/>
  <c r="F123" i="8"/>
  <c r="J121" i="8"/>
  <c r="K121" i="8"/>
  <c r="L121" i="8"/>
  <c r="E122" i="8"/>
  <c r="D122" i="8"/>
  <c r="J116" i="8"/>
  <c r="K116" i="8"/>
  <c r="L116" i="8"/>
  <c r="G75" i="8"/>
  <c r="J75" i="8"/>
  <c r="D77" i="8"/>
  <c r="H77" i="8"/>
  <c r="K77" i="8"/>
  <c r="L77" i="8" s="1"/>
  <c r="D78" i="8"/>
  <c r="H78" i="8"/>
  <c r="K78" i="8"/>
  <c r="L78" i="8" s="1"/>
  <c r="D79" i="8"/>
  <c r="H79" i="8"/>
  <c r="K79" i="8"/>
  <c r="L79" i="8" s="1"/>
  <c r="D80" i="8"/>
  <c r="H80" i="8"/>
  <c r="I80" i="8" s="1"/>
  <c r="K80" i="8"/>
  <c r="D81" i="8"/>
  <c r="H81" i="8"/>
  <c r="K81" i="8"/>
  <c r="L81" i="8" s="1"/>
  <c r="D82" i="8"/>
  <c r="H82" i="8"/>
  <c r="K82" i="8"/>
  <c r="L82" i="8" s="1"/>
  <c r="D83" i="8"/>
  <c r="H83" i="8"/>
  <c r="I83" i="8" s="1"/>
  <c r="K83" i="8"/>
  <c r="L83" i="8" s="1"/>
  <c r="D84" i="8"/>
  <c r="H84" i="8"/>
  <c r="I84" i="8" s="1"/>
  <c r="K84" i="8"/>
  <c r="D85" i="8"/>
  <c r="H85" i="8"/>
  <c r="K85" i="8"/>
  <c r="L85" i="8" s="1"/>
  <c r="D86" i="8"/>
  <c r="H86" i="8"/>
  <c r="I86" i="8" s="1"/>
  <c r="K86" i="8"/>
  <c r="L86" i="8" s="1"/>
  <c r="D87" i="8"/>
  <c r="H87" i="8"/>
  <c r="I87" i="8" s="1"/>
  <c r="K87" i="8"/>
  <c r="L87" i="8" s="1"/>
  <c r="D88" i="8"/>
  <c r="H88" i="8"/>
  <c r="I88" i="8" s="1"/>
  <c r="K88" i="8"/>
  <c r="L88" i="8" s="1"/>
  <c r="D89" i="8"/>
  <c r="H89" i="8"/>
  <c r="K89" i="8"/>
  <c r="L89" i="8" s="1"/>
  <c r="D90" i="8"/>
  <c r="H90" i="8"/>
  <c r="I90" i="8"/>
  <c r="K90" i="8"/>
  <c r="L90" i="8" s="1"/>
  <c r="D91" i="8"/>
  <c r="H91" i="8"/>
  <c r="I91" i="8" s="1"/>
  <c r="K91" i="8"/>
  <c r="L91" i="8" s="1"/>
  <c r="D92" i="8"/>
  <c r="H92" i="8"/>
  <c r="I92" i="8" s="1"/>
  <c r="K92" i="8"/>
  <c r="L92" i="8" s="1"/>
  <c r="D93" i="8"/>
  <c r="H93" i="8"/>
  <c r="K93" i="8"/>
  <c r="L93" i="8" s="1"/>
  <c r="D94" i="8"/>
  <c r="H94" i="8"/>
  <c r="K94" i="8"/>
  <c r="L94" i="8" s="1"/>
  <c r="D95" i="8"/>
  <c r="H95" i="8"/>
  <c r="K95" i="8"/>
  <c r="L95" i="8" s="1"/>
  <c r="D96" i="8"/>
  <c r="H96" i="8"/>
  <c r="I96" i="8" s="1"/>
  <c r="K96" i="8"/>
  <c r="L96" i="8" s="1"/>
  <c r="D97" i="8"/>
  <c r="H97" i="8"/>
  <c r="I97" i="8" s="1"/>
  <c r="K97" i="8"/>
  <c r="L97" i="8" s="1"/>
  <c r="D98" i="8"/>
  <c r="H98" i="8"/>
  <c r="K98" i="8"/>
  <c r="L98" i="8" s="1"/>
  <c r="D99" i="8"/>
  <c r="H99" i="8"/>
  <c r="I99" i="8" s="1"/>
  <c r="K99" i="8"/>
  <c r="L99" i="8" s="1"/>
  <c r="D100" i="8"/>
  <c r="H100" i="8"/>
  <c r="I100" i="8" s="1"/>
  <c r="K100" i="8"/>
  <c r="L100" i="8" s="1"/>
  <c r="D101" i="8"/>
  <c r="H101" i="8"/>
  <c r="I101" i="8" s="1"/>
  <c r="K101" i="8"/>
  <c r="L101" i="8" s="1"/>
  <c r="D102" i="8"/>
  <c r="H102" i="8"/>
  <c r="K102" i="8"/>
  <c r="L102" i="8" s="1"/>
  <c r="D103" i="8"/>
  <c r="H103" i="8"/>
  <c r="I103" i="8" s="1"/>
  <c r="K103" i="8"/>
  <c r="L103" i="8" s="1"/>
  <c r="D104" i="8"/>
  <c r="H104" i="8"/>
  <c r="I104" i="8" s="1"/>
  <c r="K104" i="8"/>
  <c r="L104" i="8" s="1"/>
  <c r="D105" i="8"/>
  <c r="H105" i="8"/>
  <c r="I105" i="8" s="1"/>
  <c r="K105" i="8"/>
  <c r="L105" i="8" s="1"/>
  <c r="D106" i="8"/>
  <c r="H106" i="8"/>
  <c r="K106" i="8"/>
  <c r="L106" i="8" s="1"/>
  <c r="D107" i="8"/>
  <c r="H107" i="8"/>
  <c r="K107" i="8"/>
  <c r="L107" i="8" s="1"/>
  <c r="D108" i="8"/>
  <c r="H108" i="8"/>
  <c r="I108" i="8" s="1"/>
  <c r="K108" i="8"/>
  <c r="L108" i="8" s="1"/>
  <c r="D109" i="8"/>
  <c r="H109" i="8"/>
  <c r="I109" i="8" s="1"/>
  <c r="K109" i="8"/>
  <c r="D110" i="8"/>
  <c r="H110" i="8"/>
  <c r="K110" i="8"/>
  <c r="L110" i="8" s="1"/>
  <c r="D111" i="8"/>
  <c r="H111" i="8"/>
  <c r="I111" i="8" s="1"/>
  <c r="K111" i="8"/>
  <c r="L111" i="8" s="1"/>
  <c r="D112" i="8"/>
  <c r="H112" i="8"/>
  <c r="I112" i="8" s="1"/>
  <c r="K112" i="8"/>
  <c r="L112" i="8" s="1"/>
  <c r="D113" i="8"/>
  <c r="H113" i="8"/>
  <c r="I113" i="8" s="1"/>
  <c r="K113" i="8"/>
  <c r="L113" i="8" s="1"/>
  <c r="D114" i="8"/>
  <c r="H114" i="8"/>
  <c r="K114" i="8"/>
  <c r="L114" i="8" s="1"/>
  <c r="D115" i="8"/>
  <c r="H115" i="8"/>
  <c r="I115" i="8" s="1"/>
  <c r="K115" i="8"/>
  <c r="L115" i="8" s="1"/>
  <c r="G52" i="8"/>
  <c r="J52" i="8"/>
  <c r="G36" i="8"/>
  <c r="J36" i="8"/>
  <c r="G47" i="8"/>
  <c r="J47" i="8"/>
  <c r="G27" i="8"/>
  <c r="J27" i="8"/>
  <c r="D32" i="8"/>
  <c r="H32" i="8"/>
  <c r="I32" i="8" s="1"/>
  <c r="K32" i="8"/>
  <c r="L32" i="8" s="1"/>
  <c r="D25" i="8"/>
  <c r="D19" i="8"/>
  <c r="G18" i="8"/>
  <c r="J18" i="8"/>
  <c r="H25" i="8"/>
  <c r="I25" i="8" s="1"/>
  <c r="K25" i="8"/>
  <c r="L25" i="8" s="1"/>
  <c r="D38" i="8"/>
  <c r="H38" i="8"/>
  <c r="I38" i="8" s="1"/>
  <c r="K38" i="8"/>
  <c r="L38" i="8" s="1"/>
  <c r="D42" i="8"/>
  <c r="H42" i="8"/>
  <c r="I42" i="8" s="1"/>
  <c r="K42" i="8"/>
  <c r="L42" i="8" s="1"/>
  <c r="F410" i="8"/>
  <c r="F409" i="8"/>
  <c r="F398" i="8"/>
  <c r="F387" i="8"/>
  <c r="F373" i="8"/>
  <c r="F370" i="8"/>
  <c r="F144" i="8"/>
  <c r="F129" i="8"/>
  <c r="F237" i="8"/>
  <c r="E410" i="8"/>
  <c r="E409" i="8"/>
  <c r="E398" i="8"/>
  <c r="E395" i="8"/>
  <c r="E387" i="8"/>
  <c r="E144" i="8"/>
  <c r="E247" i="8"/>
  <c r="E129" i="8"/>
  <c r="L138" i="7"/>
  <c r="E47" i="6" s="1"/>
  <c r="K231" i="7"/>
  <c r="D410" i="8" s="1"/>
  <c r="K230" i="7"/>
  <c r="D409" i="8" s="1"/>
  <c r="K229" i="7"/>
  <c r="K228" i="7"/>
  <c r="K227" i="7"/>
  <c r="K226" i="7"/>
  <c r="K225" i="7"/>
  <c r="K224" i="7"/>
  <c r="M223" i="7"/>
  <c r="H54" i="6" s="1"/>
  <c r="L223" i="7"/>
  <c r="K222" i="7"/>
  <c r="K221" i="7"/>
  <c r="M220" i="7"/>
  <c r="H53" i="6" s="1"/>
  <c r="L220" i="7"/>
  <c r="E53" i="6" s="1"/>
  <c r="K219" i="7"/>
  <c r="D398" i="8" s="1"/>
  <c r="K218" i="7"/>
  <c r="D397" i="8" s="1"/>
  <c r="K217" i="7"/>
  <c r="D396" i="8" s="1"/>
  <c r="K216" i="7"/>
  <c r="M215" i="7"/>
  <c r="H52" i="6" s="1"/>
  <c r="L215" i="7"/>
  <c r="K214" i="7"/>
  <c r="K213" i="7"/>
  <c r="K212" i="7"/>
  <c r="K211" i="7"/>
  <c r="M210" i="7"/>
  <c r="H51" i="6" s="1"/>
  <c r="L210" i="7"/>
  <c r="E51" i="6" s="1"/>
  <c r="K209" i="7"/>
  <c r="K208" i="7"/>
  <c r="D387" i="8" s="1"/>
  <c r="K207" i="7"/>
  <c r="K206" i="7"/>
  <c r="M205" i="7"/>
  <c r="H50" i="6" s="1"/>
  <c r="L205" i="7"/>
  <c r="E50" i="6" s="1"/>
  <c r="K204" i="7"/>
  <c r="K203" i="7"/>
  <c r="K202" i="7"/>
  <c r="K201" i="7"/>
  <c r="K200" i="7"/>
  <c r="K199" i="7"/>
  <c r="K198" i="7"/>
  <c r="K197" i="7"/>
  <c r="K196" i="7"/>
  <c r="M195" i="7"/>
  <c r="H49" i="6" s="1"/>
  <c r="L195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41" i="7"/>
  <c r="K135" i="7"/>
  <c r="D315" i="8" s="1"/>
  <c r="K146" i="7"/>
  <c r="D326" i="8" s="1"/>
  <c r="K145" i="7"/>
  <c r="D325" i="8" s="1"/>
  <c r="K144" i="7"/>
  <c r="D324" i="8" s="1"/>
  <c r="K143" i="7"/>
  <c r="D323" i="8" s="1"/>
  <c r="K142" i="7"/>
  <c r="D322" i="8" s="1"/>
  <c r="K140" i="7"/>
  <c r="D320" i="8" s="1"/>
  <c r="K139" i="7"/>
  <c r="M138" i="7"/>
  <c r="H47" i="6" s="1"/>
  <c r="K137" i="7"/>
  <c r="D317" i="8" s="1"/>
  <c r="K136" i="7"/>
  <c r="D316" i="8" s="1"/>
  <c r="K134" i="7"/>
  <c r="M133" i="7"/>
  <c r="H46" i="6" s="1"/>
  <c r="L133" i="7"/>
  <c r="K94" i="7"/>
  <c r="K95" i="7"/>
  <c r="K96" i="7"/>
  <c r="D276" i="8" s="1"/>
  <c r="K97" i="7"/>
  <c r="D277" i="8" s="1"/>
  <c r="K98" i="7"/>
  <c r="D278" i="8" s="1"/>
  <c r="K99" i="7"/>
  <c r="D279" i="8" s="1"/>
  <c r="K100" i="7"/>
  <c r="D280" i="8" s="1"/>
  <c r="K101" i="7"/>
  <c r="D281" i="8" s="1"/>
  <c r="K102" i="7"/>
  <c r="D282" i="8" s="1"/>
  <c r="K103" i="7"/>
  <c r="D283" i="8" s="1"/>
  <c r="K104" i="7"/>
  <c r="D284" i="8" s="1"/>
  <c r="K105" i="7"/>
  <c r="K106" i="7"/>
  <c r="K107" i="7"/>
  <c r="D287" i="8" s="1"/>
  <c r="K108" i="7"/>
  <c r="K109" i="7"/>
  <c r="D289" i="8" s="1"/>
  <c r="K110" i="7"/>
  <c r="D290" i="8" s="1"/>
  <c r="K111" i="7"/>
  <c r="D291" i="8" s="1"/>
  <c r="K112" i="7"/>
  <c r="K113" i="7"/>
  <c r="D293" i="8" s="1"/>
  <c r="K114" i="7"/>
  <c r="D294" i="8" s="1"/>
  <c r="K116" i="7"/>
  <c r="D296" i="8" s="1"/>
  <c r="K117" i="7"/>
  <c r="D297" i="8" s="1"/>
  <c r="K118" i="7"/>
  <c r="D298" i="8" s="1"/>
  <c r="K119" i="7"/>
  <c r="D299" i="8" s="1"/>
  <c r="K120" i="7"/>
  <c r="D300" i="8" s="1"/>
  <c r="K122" i="7"/>
  <c r="K123" i="7"/>
  <c r="D303" i="8" s="1"/>
  <c r="K71" i="7"/>
  <c r="D251" i="8" s="1"/>
  <c r="K72" i="7"/>
  <c r="K73" i="7"/>
  <c r="K74" i="7"/>
  <c r="K75" i="7"/>
  <c r="K76" i="7"/>
  <c r="K77" i="7"/>
  <c r="D257" i="8" s="1"/>
  <c r="K78" i="7"/>
  <c r="K79" i="7"/>
  <c r="K80" i="7"/>
  <c r="K81" i="7"/>
  <c r="D261" i="8" s="1"/>
  <c r="K82" i="7"/>
  <c r="K83" i="7"/>
  <c r="K67" i="7"/>
  <c r="K57" i="7"/>
  <c r="K58" i="7"/>
  <c r="D238" i="8" s="1"/>
  <c r="K59" i="7"/>
  <c r="D239" i="8" s="1"/>
  <c r="K60" i="7"/>
  <c r="D240" i="8" s="1"/>
  <c r="K61" i="7"/>
  <c r="D241" i="8" s="1"/>
  <c r="K62" i="7"/>
  <c r="D242" i="8" s="1"/>
  <c r="L44" i="7"/>
  <c r="K50" i="7"/>
  <c r="K51" i="7"/>
  <c r="L35" i="7"/>
  <c r="E40" i="6" s="1"/>
  <c r="M35" i="7"/>
  <c r="H40" i="6" s="1"/>
  <c r="K43" i="7"/>
  <c r="K42" i="7"/>
  <c r="G215" i="8" s="1"/>
  <c r="K41" i="7"/>
  <c r="K40" i="7"/>
  <c r="K39" i="7"/>
  <c r="D219" i="8" s="1"/>
  <c r="K38" i="7"/>
  <c r="K37" i="7"/>
  <c r="K36" i="7"/>
  <c r="K31" i="7"/>
  <c r="K33" i="7"/>
  <c r="K32" i="7"/>
  <c r="M30" i="7"/>
  <c r="L30" i="7"/>
  <c r="D51" i="6" l="1"/>
  <c r="J318" i="8"/>
  <c r="K220" i="7"/>
  <c r="D47" i="6"/>
  <c r="D53" i="6"/>
  <c r="D247" i="8"/>
  <c r="D256" i="8"/>
  <c r="D275" i="8"/>
  <c r="D259" i="8"/>
  <c r="D286" i="8"/>
  <c r="J313" i="8"/>
  <c r="D319" i="8"/>
  <c r="D263" i="8"/>
  <c r="D255" i="8"/>
  <c r="D262" i="8"/>
  <c r="D258" i="8"/>
  <c r="D254" i="8"/>
  <c r="D285" i="8"/>
  <c r="D50" i="6"/>
  <c r="D260" i="8"/>
  <c r="D237" i="8"/>
  <c r="D253" i="8"/>
  <c r="D302" i="8"/>
  <c r="D292" i="8"/>
  <c r="K195" i="7"/>
  <c r="E49" i="6"/>
  <c r="D49" i="6" s="1"/>
  <c r="G244" i="8"/>
  <c r="E82" i="8"/>
  <c r="E84" i="8"/>
  <c r="E203" i="8"/>
  <c r="K223" i="7"/>
  <c r="E54" i="6"/>
  <c r="K215" i="7"/>
  <c r="E52" i="6"/>
  <c r="D52" i="6" s="1"/>
  <c r="I202" i="8"/>
  <c r="F206" i="8"/>
  <c r="E206" i="8"/>
  <c r="K205" i="7"/>
  <c r="D203" i="8" s="1"/>
  <c r="D202" i="8" s="1"/>
  <c r="D206" i="8"/>
  <c r="D205" i="8" s="1"/>
  <c r="F207" i="8"/>
  <c r="E207" i="8"/>
  <c r="E191" i="8"/>
  <c r="F172" i="8"/>
  <c r="E172" i="8"/>
  <c r="K133" i="7"/>
  <c r="D172" i="8" s="1"/>
  <c r="E46" i="6"/>
  <c r="D46" i="6" s="1"/>
  <c r="D288" i="8"/>
  <c r="D252" i="8"/>
  <c r="D222" i="8"/>
  <c r="D215" i="8" s="1"/>
  <c r="D40" i="6"/>
  <c r="E202" i="8"/>
  <c r="J16" i="8"/>
  <c r="I82" i="8"/>
  <c r="F82" i="8" s="1"/>
  <c r="E83" i="8"/>
  <c r="F186" i="8"/>
  <c r="E371" i="8"/>
  <c r="E381" i="8"/>
  <c r="E294" i="8"/>
  <c r="F287" i="8"/>
  <c r="F279" i="8"/>
  <c r="F268" i="8"/>
  <c r="E253" i="8"/>
  <c r="F236" i="8"/>
  <c r="E235" i="8"/>
  <c r="F231" i="8"/>
  <c r="E226" i="8"/>
  <c r="E221" i="8"/>
  <c r="F217" i="8"/>
  <c r="F372" i="8"/>
  <c r="E261" i="8"/>
  <c r="E109" i="8"/>
  <c r="L84" i="8"/>
  <c r="F84" i="8" s="1"/>
  <c r="E379" i="8"/>
  <c r="F319" i="8"/>
  <c r="E312" i="8"/>
  <c r="E310" i="8"/>
  <c r="E306" i="8"/>
  <c r="E295" i="8"/>
  <c r="E269" i="8"/>
  <c r="E268" i="8"/>
  <c r="E240" i="8"/>
  <c r="E267" i="8"/>
  <c r="F267" i="8"/>
  <c r="F383" i="8"/>
  <c r="E377" i="8"/>
  <c r="F377" i="8"/>
  <c r="F252" i="8"/>
  <c r="H233" i="8"/>
  <c r="E79" i="8"/>
  <c r="E78" i="8"/>
  <c r="F122" i="8"/>
  <c r="H202" i="8"/>
  <c r="H197" i="8"/>
  <c r="I402" i="8"/>
  <c r="G394" i="8"/>
  <c r="F379" i="8"/>
  <c r="H374" i="8"/>
  <c r="L367" i="8"/>
  <c r="E307" i="8"/>
  <c r="F291" i="8"/>
  <c r="F283" i="8"/>
  <c r="F275" i="8"/>
  <c r="F260" i="8"/>
  <c r="E252" i="8"/>
  <c r="E251" i="8"/>
  <c r="F251" i="8"/>
  <c r="F247" i="8"/>
  <c r="E243" i="8"/>
  <c r="E227" i="8"/>
  <c r="H215" i="8"/>
  <c r="F216" i="8"/>
  <c r="G384" i="8"/>
  <c r="F380" i="8"/>
  <c r="E95" i="8"/>
  <c r="E123" i="8"/>
  <c r="F197" i="8"/>
  <c r="G399" i="8"/>
  <c r="D400" i="8"/>
  <c r="D399" i="8" s="1"/>
  <c r="E186" i="8"/>
  <c r="H205" i="8"/>
  <c r="I192" i="8"/>
  <c r="F399" i="8"/>
  <c r="H389" i="8"/>
  <c r="F381" i="8"/>
  <c r="D374" i="8"/>
  <c r="E373" i="8"/>
  <c r="F371" i="8"/>
  <c r="E299" i="8"/>
  <c r="F269" i="8"/>
  <c r="E260" i="8"/>
  <c r="E259" i="8"/>
  <c r="F259" i="8"/>
  <c r="F221" i="8"/>
  <c r="E217" i="8"/>
  <c r="I367" i="8"/>
  <c r="E298" i="8"/>
  <c r="E291" i="8"/>
  <c r="E287" i="8"/>
  <c r="E283" i="8"/>
  <c r="E279" i="8"/>
  <c r="E275" i="8"/>
  <c r="F271" i="8"/>
  <c r="F265" i="8"/>
  <c r="F257" i="8"/>
  <c r="F239" i="8"/>
  <c r="E237" i="8"/>
  <c r="E231" i="8"/>
  <c r="F227" i="8"/>
  <c r="E223" i="8"/>
  <c r="G197" i="8"/>
  <c r="E383" i="8"/>
  <c r="E375" i="8"/>
  <c r="E308" i="8"/>
  <c r="E302" i="8"/>
  <c r="E271" i="8"/>
  <c r="E265" i="8"/>
  <c r="F261" i="8"/>
  <c r="E257" i="8"/>
  <c r="F253" i="8"/>
  <c r="E245" i="8"/>
  <c r="E241" i="8"/>
  <c r="E239" i="8"/>
  <c r="E225" i="8"/>
  <c r="E197" i="8"/>
  <c r="E192" i="8"/>
  <c r="D192" i="8"/>
  <c r="H192" i="8"/>
  <c r="I384" i="8"/>
  <c r="F203" i="8"/>
  <c r="F202" i="8" s="1"/>
  <c r="F193" i="8"/>
  <c r="F192" i="8" s="1"/>
  <c r="G192" i="8"/>
  <c r="F403" i="8"/>
  <c r="F402" i="8" s="1"/>
  <c r="H399" i="8"/>
  <c r="H394" i="8"/>
  <c r="D395" i="8"/>
  <c r="D394" i="8" s="1"/>
  <c r="I389" i="8"/>
  <c r="E390" i="8"/>
  <c r="E389" i="8" s="1"/>
  <c r="H384" i="8"/>
  <c r="D385" i="8"/>
  <c r="D384" i="8" s="1"/>
  <c r="G333" i="8"/>
  <c r="E327" i="8"/>
  <c r="I197" i="8"/>
  <c r="G402" i="8"/>
  <c r="H318" i="8"/>
  <c r="E112" i="8"/>
  <c r="D198" i="8"/>
  <c r="D197" i="8" s="1"/>
  <c r="I205" i="8"/>
  <c r="D403" i="8"/>
  <c r="D402" i="8" s="1"/>
  <c r="F333" i="8"/>
  <c r="G327" i="8"/>
  <c r="I394" i="8"/>
  <c r="I95" i="8"/>
  <c r="F95" i="8" s="1"/>
  <c r="E402" i="8"/>
  <c r="E400" i="8"/>
  <c r="E399" i="8" s="1"/>
  <c r="F395" i="8"/>
  <c r="F394" i="8" s="1"/>
  <c r="D389" i="8"/>
  <c r="F385" i="8"/>
  <c r="F384" i="8" s="1"/>
  <c r="F368" i="8"/>
  <c r="H330" i="8"/>
  <c r="D328" i="8"/>
  <c r="D327" i="8" s="1"/>
  <c r="H327" i="8"/>
  <c r="E394" i="8"/>
  <c r="F389" i="8"/>
  <c r="E384" i="8"/>
  <c r="F382" i="8"/>
  <c r="L374" i="8"/>
  <c r="D333" i="8"/>
  <c r="K374" i="8"/>
  <c r="I327" i="8"/>
  <c r="E313" i="8"/>
  <c r="F309" i="8"/>
  <c r="E309" i="8"/>
  <c r="F305" i="8"/>
  <c r="E305" i="8"/>
  <c r="F297" i="8"/>
  <c r="E297" i="8"/>
  <c r="F293" i="8"/>
  <c r="E293" i="8"/>
  <c r="F264" i="8"/>
  <c r="E264" i="8"/>
  <c r="E255" i="8"/>
  <c r="F255" i="8"/>
  <c r="E220" i="8"/>
  <c r="E333" i="8"/>
  <c r="I330" i="8"/>
  <c r="F332" i="8"/>
  <c r="F330" i="8" s="1"/>
  <c r="F288" i="8"/>
  <c r="E288" i="8"/>
  <c r="E278" i="8"/>
  <c r="F220" i="8"/>
  <c r="E380" i="8"/>
  <c r="E376" i="8"/>
  <c r="E370" i="8"/>
  <c r="G330" i="8"/>
  <c r="F320" i="8"/>
  <c r="E320" i="8"/>
  <c r="E318" i="8" s="1"/>
  <c r="H313" i="8"/>
  <c r="F311" i="8"/>
  <c r="F307" i="8"/>
  <c r="F303" i="8"/>
  <c r="F299" i="8"/>
  <c r="F295" i="8"/>
  <c r="E263" i="8"/>
  <c r="F263" i="8"/>
  <c r="F262" i="8"/>
  <c r="E262" i="8"/>
  <c r="L249" i="8"/>
  <c r="E256" i="8"/>
  <c r="F238" i="8"/>
  <c r="E238" i="8"/>
  <c r="F225" i="8"/>
  <c r="E219" i="8"/>
  <c r="F219" i="8"/>
  <c r="E218" i="8"/>
  <c r="E382" i="8"/>
  <c r="E378" i="8"/>
  <c r="F375" i="8"/>
  <c r="E372" i="8"/>
  <c r="H367" i="8"/>
  <c r="F301" i="8"/>
  <c r="E301" i="8"/>
  <c r="K272" i="8"/>
  <c r="F254" i="8"/>
  <c r="E254" i="8"/>
  <c r="H249" i="8"/>
  <c r="F248" i="8"/>
  <c r="E248" i="8"/>
  <c r="D224" i="8"/>
  <c r="H402" i="8"/>
  <c r="I399" i="8"/>
  <c r="G389" i="8"/>
  <c r="K367" i="8"/>
  <c r="I333" i="8"/>
  <c r="H333" i="8"/>
  <c r="F327" i="8"/>
  <c r="G313" i="8"/>
  <c r="E289" i="8"/>
  <c r="F289" i="8"/>
  <c r="F286" i="8"/>
  <c r="E286" i="8"/>
  <c r="E281" i="8"/>
  <c r="F281" i="8"/>
  <c r="F280" i="8"/>
  <c r="E280" i="8"/>
  <c r="E273" i="8"/>
  <c r="H272" i="8"/>
  <c r="F230" i="8"/>
  <c r="E230" i="8"/>
  <c r="E330" i="8"/>
  <c r="G318" i="8"/>
  <c r="I318" i="8"/>
  <c r="F316" i="8"/>
  <c r="F312" i="8"/>
  <c r="F310" i="8"/>
  <c r="F308" i="8"/>
  <c r="F306" i="8"/>
  <c r="F304" i="8"/>
  <c r="F302" i="8"/>
  <c r="F300" i="8"/>
  <c r="F298" i="8"/>
  <c r="F296" i="8"/>
  <c r="F294" i="8"/>
  <c r="F292" i="8"/>
  <c r="E292" i="8"/>
  <c r="F290" i="8"/>
  <c r="E290" i="8"/>
  <c r="E285" i="8"/>
  <c r="F285" i="8"/>
  <c r="F284" i="8"/>
  <c r="E284" i="8"/>
  <c r="F282" i="8"/>
  <c r="E282" i="8"/>
  <c r="E277" i="8"/>
  <c r="F277" i="8"/>
  <c r="F276" i="8"/>
  <c r="E276" i="8"/>
  <c r="F274" i="8"/>
  <c r="E274" i="8"/>
  <c r="F256" i="8"/>
  <c r="H244" i="8"/>
  <c r="E229" i="8"/>
  <c r="F229" i="8"/>
  <c r="F228" i="8"/>
  <c r="E228" i="8"/>
  <c r="H224" i="8"/>
  <c r="D321" i="8"/>
  <c r="F266" i="8"/>
  <c r="E266" i="8"/>
  <c r="F258" i="8"/>
  <c r="E258" i="8"/>
  <c r="E250" i="8"/>
  <c r="K249" i="8"/>
  <c r="F243" i="8"/>
  <c r="F241" i="8"/>
  <c r="F240" i="8"/>
  <c r="E236" i="8"/>
  <c r="F235" i="8"/>
  <c r="F232" i="8"/>
  <c r="E232" i="8"/>
  <c r="K224" i="8"/>
  <c r="E222" i="8"/>
  <c r="K215" i="8"/>
  <c r="L244" i="8"/>
  <c r="K244" i="8"/>
  <c r="F242" i="8"/>
  <c r="E242" i="8"/>
  <c r="E234" i="8"/>
  <c r="K233" i="8"/>
  <c r="E96" i="8"/>
  <c r="F113" i="8"/>
  <c r="F111" i="8"/>
  <c r="E108" i="8"/>
  <c r="E107" i="8"/>
  <c r="E97" i="8"/>
  <c r="E91" i="8"/>
  <c r="E80" i="8"/>
  <c r="F97" i="8"/>
  <c r="E94" i="8"/>
  <c r="E113" i="8"/>
  <c r="E111" i="8"/>
  <c r="E104" i="8"/>
  <c r="I79" i="8"/>
  <c r="F79" i="8" s="1"/>
  <c r="F38" i="8"/>
  <c r="F115" i="8"/>
  <c r="E115" i="8"/>
  <c r="F105" i="8"/>
  <c r="F103" i="8"/>
  <c r="E101" i="8"/>
  <c r="E99" i="8"/>
  <c r="F92" i="8"/>
  <c r="F90" i="8"/>
  <c r="E88" i="8"/>
  <c r="E86" i="8"/>
  <c r="F25" i="8"/>
  <c r="F101" i="8"/>
  <c r="E100" i="8"/>
  <c r="F99" i="8"/>
  <c r="F88" i="8"/>
  <c r="E87" i="8"/>
  <c r="F86" i="8"/>
  <c r="L109" i="8"/>
  <c r="F109" i="8" s="1"/>
  <c r="I107" i="8"/>
  <c r="F107" i="8" s="1"/>
  <c r="E105" i="8"/>
  <c r="E103" i="8"/>
  <c r="I94" i="8"/>
  <c r="F94" i="8" s="1"/>
  <c r="E92" i="8"/>
  <c r="E90" i="8"/>
  <c r="L80" i="8"/>
  <c r="F80" i="8" s="1"/>
  <c r="I78" i="8"/>
  <c r="F78" i="8" s="1"/>
  <c r="I110" i="8"/>
  <c r="F110" i="8" s="1"/>
  <c r="E110" i="8"/>
  <c r="F112" i="8"/>
  <c r="I106" i="8"/>
  <c r="F106" i="8" s="1"/>
  <c r="E106" i="8"/>
  <c r="I102" i="8"/>
  <c r="F102" i="8" s="1"/>
  <c r="E102" i="8"/>
  <c r="I98" i="8"/>
  <c r="F98" i="8" s="1"/>
  <c r="E98" i="8"/>
  <c r="I93" i="8"/>
  <c r="F93" i="8" s="1"/>
  <c r="E93" i="8"/>
  <c r="I89" i="8"/>
  <c r="F89" i="8" s="1"/>
  <c r="E89" i="8"/>
  <c r="I85" i="8"/>
  <c r="F85" i="8" s="1"/>
  <c r="E85" i="8"/>
  <c r="I81" i="8"/>
  <c r="F81" i="8" s="1"/>
  <c r="E81" i="8"/>
  <c r="I77" i="8"/>
  <c r="E77" i="8"/>
  <c r="I114" i="8"/>
  <c r="F114" i="8" s="1"/>
  <c r="E114" i="8"/>
  <c r="F108" i="8"/>
  <c r="F104" i="8"/>
  <c r="F100" i="8"/>
  <c r="F96" i="8"/>
  <c r="F91" i="8"/>
  <c r="F87" i="8"/>
  <c r="F83" i="8"/>
  <c r="F32" i="8"/>
  <c r="E32" i="8"/>
  <c r="E25" i="8"/>
  <c r="E38" i="8"/>
  <c r="F42" i="8"/>
  <c r="E42" i="8"/>
  <c r="K210" i="7"/>
  <c r="K35" i="7"/>
  <c r="K30" i="7"/>
  <c r="D318" i="8" l="1"/>
  <c r="D314" i="8"/>
  <c r="D313" i="8" s="1"/>
  <c r="E205" i="8"/>
  <c r="F205" i="8"/>
  <c r="G202" i="8"/>
  <c r="G205" i="8"/>
  <c r="F367" i="8"/>
  <c r="H214" i="8"/>
  <c r="E244" i="8"/>
  <c r="K214" i="8"/>
  <c r="F222" i="8"/>
  <c r="L272" i="8"/>
  <c r="I374" i="8"/>
  <c r="F278" i="8"/>
  <c r="F318" i="8"/>
  <c r="E233" i="8"/>
  <c r="L224" i="8"/>
  <c r="F374" i="8"/>
  <c r="E367" i="8"/>
  <c r="E215" i="8"/>
  <c r="E374" i="8"/>
  <c r="F245" i="8"/>
  <c r="I244" i="8"/>
  <c r="I313" i="8"/>
  <c r="F314" i="8"/>
  <c r="F313" i="8" s="1"/>
  <c r="I233" i="8"/>
  <c r="F234" i="8"/>
  <c r="F233" i="8" s="1"/>
  <c r="I272" i="8"/>
  <c r="F273" i="8"/>
  <c r="F226" i="8"/>
  <c r="F224" i="8" s="1"/>
  <c r="E249" i="8"/>
  <c r="F218" i="8"/>
  <c r="I215" i="8"/>
  <c r="F246" i="8"/>
  <c r="L215" i="8"/>
  <c r="I249" i="8"/>
  <c r="F250" i="8"/>
  <c r="F249" i="8" s="1"/>
  <c r="E224" i="8"/>
  <c r="L233" i="8"/>
  <c r="E272" i="8"/>
  <c r="I224" i="8"/>
  <c r="F77" i="8"/>
  <c r="E214" i="8" l="1"/>
  <c r="I214" i="8"/>
  <c r="F215" i="8"/>
  <c r="F272" i="8"/>
  <c r="L214" i="8"/>
  <c r="F244" i="8"/>
  <c r="F214" i="8" l="1"/>
  <c r="P6" i="7" l="1"/>
  <c r="S6" i="7"/>
  <c r="K121" i="7"/>
  <c r="D301" i="8" s="1"/>
  <c r="E161" i="8" l="1"/>
  <c r="F161" i="8"/>
  <c r="D161" i="8"/>
  <c r="F160" i="8" l="1"/>
  <c r="E160" i="8"/>
  <c r="D160" i="8"/>
  <c r="C175" i="28" l="1"/>
  <c r="E184" i="28"/>
  <c r="C34" i="28" l="1"/>
  <c r="L92" i="7" l="1"/>
  <c r="E45" i="6" s="1"/>
  <c r="K115" i="7"/>
  <c r="F141" i="8"/>
  <c r="E141" i="8"/>
  <c r="K89" i="7"/>
  <c r="D295" i="8" l="1"/>
  <c r="D141" i="8"/>
  <c r="D269" i="8"/>
  <c r="F143" i="8"/>
  <c r="F142" i="8"/>
  <c r="F140" i="8"/>
  <c r="F139" i="8"/>
  <c r="F138" i="8"/>
  <c r="E143" i="8"/>
  <c r="E142" i="8"/>
  <c r="E140" i="8"/>
  <c r="E139" i="8"/>
  <c r="E138" i="8"/>
  <c r="M188" i="7"/>
  <c r="M187" i="7" s="1"/>
  <c r="M153" i="7"/>
  <c r="M150" i="7"/>
  <c r="M92" i="7"/>
  <c r="H45" i="6" s="1"/>
  <c r="M69" i="7"/>
  <c r="H44" i="6" s="1"/>
  <c r="M64" i="7"/>
  <c r="M53" i="7"/>
  <c r="M44" i="7"/>
  <c r="M34" i="7" l="1"/>
  <c r="E137" i="8"/>
  <c r="F137" i="8"/>
  <c r="E185" i="28"/>
  <c r="C52" i="28"/>
  <c r="C60" i="28"/>
  <c r="D28" i="6"/>
  <c r="L147" i="7"/>
  <c r="L12" i="7" s="1"/>
  <c r="C89" i="28" l="1"/>
  <c r="C164" i="28"/>
  <c r="C117" i="28"/>
  <c r="D29" i="6"/>
  <c r="L150" i="7" l="1"/>
  <c r="K152" i="7"/>
  <c r="D332" i="8" s="1"/>
  <c r="K151" i="7"/>
  <c r="J330" i="8" l="1"/>
  <c r="D331" i="8"/>
  <c r="D330" i="8" s="1"/>
  <c r="K150" i="7"/>
  <c r="L69" i="7" l="1"/>
  <c r="E44" i="6" s="1"/>
  <c r="K185" i="7" l="1"/>
  <c r="C174" i="28" l="1"/>
  <c r="E173" i="28" l="1"/>
  <c r="C173" i="28" s="1"/>
  <c r="C171" i="28"/>
  <c r="C172" i="28"/>
  <c r="C153" i="28"/>
  <c r="C43" i="28"/>
  <c r="C42" i="28"/>
  <c r="E41" i="28"/>
  <c r="D8" i="28"/>
  <c r="B143" i="28"/>
  <c r="B138" i="28"/>
  <c r="D52" i="28"/>
  <c r="C41" i="28" l="1"/>
  <c r="E44" i="28"/>
  <c r="E97" i="28"/>
  <c r="C96" i="28"/>
  <c r="C176" i="28"/>
  <c r="E145" i="28"/>
  <c r="E154" i="28"/>
  <c r="F104" i="28"/>
  <c r="D103" i="28"/>
  <c r="D17" i="28"/>
  <c r="E176" i="28"/>
  <c r="G178" i="28" l="1"/>
  <c r="I121" i="8"/>
  <c r="H121" i="8" l="1"/>
  <c r="L188" i="7"/>
  <c r="L153" i="7"/>
  <c r="M147" i="7"/>
  <c r="L64" i="7"/>
  <c r="E43" i="6" s="1"/>
  <c r="L53" i="7"/>
  <c r="M22" i="7"/>
  <c r="M20" i="7" s="1"/>
  <c r="L22" i="7"/>
  <c r="M13" i="7"/>
  <c r="M9" i="7" s="1"/>
  <c r="M19" i="7" l="1"/>
  <c r="M18" i="7" s="1"/>
  <c r="L20" i="7"/>
  <c r="E25" i="6"/>
  <c r="L187" i="7"/>
  <c r="E48" i="6"/>
  <c r="E42" i="6"/>
  <c r="L34" i="7"/>
  <c r="D158" i="8"/>
  <c r="L19" i="7" l="1"/>
  <c r="L18" i="7" s="1"/>
  <c r="L11" i="7" s="1"/>
  <c r="L9" i="7" s="1"/>
  <c r="G181" i="28" s="1"/>
  <c r="E39" i="6"/>
  <c r="F158" i="8"/>
  <c r="E158" i="8"/>
  <c r="G120" i="8"/>
  <c r="G116" i="8" s="1"/>
  <c r="K9" i="7" l="1"/>
  <c r="M6" i="7"/>
  <c r="H48" i="6"/>
  <c r="H43" i="6"/>
  <c r="H42" i="6"/>
  <c r="H25" i="6"/>
  <c r="H23" i="6"/>
  <c r="E22" i="6"/>
  <c r="H14" i="6"/>
  <c r="H11" i="6"/>
  <c r="H39" i="6" l="1"/>
  <c r="E11" i="6"/>
  <c r="D11" i="6" s="1"/>
  <c r="K185" i="8"/>
  <c r="L185" i="8" s="1"/>
  <c r="H185" i="8"/>
  <c r="I185" i="8" s="1"/>
  <c r="D185" i="8"/>
  <c r="K184" i="8"/>
  <c r="L184" i="8" s="1"/>
  <c r="H184" i="8"/>
  <c r="D184" i="8"/>
  <c r="K183" i="8"/>
  <c r="L183" i="8" s="1"/>
  <c r="H183" i="8"/>
  <c r="I183" i="8" s="1"/>
  <c r="D183" i="8"/>
  <c r="K182" i="8"/>
  <c r="L182" i="8" s="1"/>
  <c r="H182" i="8"/>
  <c r="I182" i="8" s="1"/>
  <c r="D182" i="8"/>
  <c r="K181" i="8"/>
  <c r="L181" i="8" s="1"/>
  <c r="H181" i="8"/>
  <c r="I181" i="8" s="1"/>
  <c r="D181" i="8"/>
  <c r="K180" i="8"/>
  <c r="L180" i="8" s="1"/>
  <c r="H180" i="8"/>
  <c r="I180" i="8" s="1"/>
  <c r="D180" i="8"/>
  <c r="K179" i="8"/>
  <c r="L179" i="8" s="1"/>
  <c r="H179" i="8"/>
  <c r="I179" i="8" s="1"/>
  <c r="D179" i="8"/>
  <c r="K178" i="8"/>
  <c r="H178" i="8"/>
  <c r="D178" i="8"/>
  <c r="K176" i="8"/>
  <c r="L176" i="8" s="1"/>
  <c r="D176" i="8"/>
  <c r="K175" i="8"/>
  <c r="L175" i="8" s="1"/>
  <c r="D175" i="8"/>
  <c r="K174" i="8"/>
  <c r="L174" i="8" s="1"/>
  <c r="D174" i="8"/>
  <c r="K173" i="8"/>
  <c r="D173" i="8"/>
  <c r="D163" i="8"/>
  <c r="D162" i="8"/>
  <c r="E145" i="8"/>
  <c r="D145" i="8"/>
  <c r="D127" i="8"/>
  <c r="D120" i="8"/>
  <c r="H119" i="8"/>
  <c r="I119" i="8" s="1"/>
  <c r="D119" i="8"/>
  <c r="H118" i="8"/>
  <c r="I118" i="8" s="1"/>
  <c r="F118" i="8" s="1"/>
  <c r="D118" i="8"/>
  <c r="H117" i="8"/>
  <c r="D117" i="8"/>
  <c r="K76" i="8"/>
  <c r="H76" i="8"/>
  <c r="D76" i="8"/>
  <c r="D75" i="8" s="1"/>
  <c r="K74" i="8"/>
  <c r="L74" i="8" s="1"/>
  <c r="H74" i="8"/>
  <c r="D74" i="8"/>
  <c r="K73" i="8"/>
  <c r="L73" i="8" s="1"/>
  <c r="H73" i="8"/>
  <c r="D73" i="8"/>
  <c r="K72" i="8"/>
  <c r="L72" i="8" s="1"/>
  <c r="H72" i="8"/>
  <c r="I72" i="8" s="1"/>
  <c r="D72" i="8"/>
  <c r="K71" i="8"/>
  <c r="L71" i="8" s="1"/>
  <c r="H71" i="8"/>
  <c r="I71" i="8" s="1"/>
  <c r="D71" i="8"/>
  <c r="K70" i="8"/>
  <c r="L70" i="8" s="1"/>
  <c r="H70" i="8"/>
  <c r="D70" i="8"/>
  <c r="K69" i="8"/>
  <c r="L69" i="8" s="1"/>
  <c r="H69" i="8"/>
  <c r="D69" i="8"/>
  <c r="K68" i="8"/>
  <c r="L68" i="8" s="1"/>
  <c r="H68" i="8"/>
  <c r="I68" i="8" s="1"/>
  <c r="D68" i="8"/>
  <c r="K67" i="8"/>
  <c r="L67" i="8" s="1"/>
  <c r="H67" i="8"/>
  <c r="I67" i="8" s="1"/>
  <c r="D67" i="8"/>
  <c r="K66" i="8"/>
  <c r="L66" i="8" s="1"/>
  <c r="H66" i="8"/>
  <c r="D66" i="8"/>
  <c r="K65" i="8"/>
  <c r="L65" i="8" s="1"/>
  <c r="H65" i="8"/>
  <c r="D65" i="8"/>
  <c r="K64" i="8"/>
  <c r="L64" i="8" s="1"/>
  <c r="H64" i="8"/>
  <c r="I64" i="8" s="1"/>
  <c r="D64" i="8"/>
  <c r="K63" i="8"/>
  <c r="L63" i="8" s="1"/>
  <c r="H63" i="8"/>
  <c r="I63" i="8" s="1"/>
  <c r="D63" i="8"/>
  <c r="K62" i="8"/>
  <c r="L62" i="8" s="1"/>
  <c r="H62" i="8"/>
  <c r="D62" i="8"/>
  <c r="K61" i="8"/>
  <c r="L61" i="8" s="1"/>
  <c r="H61" i="8"/>
  <c r="D61" i="8"/>
  <c r="K60" i="8"/>
  <c r="L60" i="8" s="1"/>
  <c r="H60" i="8"/>
  <c r="I60" i="8" s="1"/>
  <c r="D60" i="8"/>
  <c r="K59" i="8"/>
  <c r="L59" i="8" s="1"/>
  <c r="H59" i="8"/>
  <c r="D59" i="8"/>
  <c r="K58" i="8"/>
  <c r="L58" i="8" s="1"/>
  <c r="H58" i="8"/>
  <c r="D58" i="8"/>
  <c r="K57" i="8"/>
  <c r="L57" i="8" s="1"/>
  <c r="H57" i="8"/>
  <c r="D57" i="8"/>
  <c r="K56" i="8"/>
  <c r="L56" i="8" s="1"/>
  <c r="H56" i="8"/>
  <c r="I56" i="8" s="1"/>
  <c r="D56" i="8"/>
  <c r="K55" i="8"/>
  <c r="L55" i="8" s="1"/>
  <c r="H55" i="8"/>
  <c r="D55" i="8"/>
  <c r="K54" i="8"/>
  <c r="L54" i="8" s="1"/>
  <c r="H54" i="8"/>
  <c r="D54" i="8"/>
  <c r="K53" i="8"/>
  <c r="H53" i="8"/>
  <c r="D53" i="8"/>
  <c r="K51" i="8"/>
  <c r="L51" i="8" s="1"/>
  <c r="H51" i="8"/>
  <c r="D51" i="8"/>
  <c r="K50" i="8"/>
  <c r="L50" i="8" s="1"/>
  <c r="H50" i="8"/>
  <c r="I50" i="8" s="1"/>
  <c r="D50" i="8"/>
  <c r="K49" i="8"/>
  <c r="L49" i="8" s="1"/>
  <c r="H49" i="8"/>
  <c r="D49" i="8"/>
  <c r="K48" i="8"/>
  <c r="H48" i="8"/>
  <c r="D48" i="8"/>
  <c r="K46" i="8"/>
  <c r="L46" i="8" s="1"/>
  <c r="H46" i="8"/>
  <c r="I46" i="8" s="1"/>
  <c r="D46" i="8"/>
  <c r="K45" i="8"/>
  <c r="L45" i="8" s="1"/>
  <c r="H45" i="8"/>
  <c r="D45" i="8"/>
  <c r="K44" i="8"/>
  <c r="L44" i="8" s="1"/>
  <c r="H44" i="8"/>
  <c r="D44" i="8"/>
  <c r="K43" i="8"/>
  <c r="L43" i="8" s="1"/>
  <c r="H43" i="8"/>
  <c r="D43" i="8"/>
  <c r="K41" i="8"/>
  <c r="L41" i="8" s="1"/>
  <c r="H41" i="8"/>
  <c r="I41" i="8" s="1"/>
  <c r="D41" i="8"/>
  <c r="K40" i="8"/>
  <c r="L40" i="8" s="1"/>
  <c r="H40" i="8"/>
  <c r="D40" i="8"/>
  <c r="K39" i="8"/>
  <c r="L39" i="8" s="1"/>
  <c r="H39" i="8"/>
  <c r="D39" i="8"/>
  <c r="K37" i="8"/>
  <c r="H37" i="8"/>
  <c r="D37" i="8"/>
  <c r="K35" i="8"/>
  <c r="L35" i="8" s="1"/>
  <c r="H35" i="8"/>
  <c r="I35" i="8" s="1"/>
  <c r="D35" i="8"/>
  <c r="K34" i="8"/>
  <c r="L34" i="8" s="1"/>
  <c r="H34" i="8"/>
  <c r="D34" i="8"/>
  <c r="K33" i="8"/>
  <c r="L33" i="8" s="1"/>
  <c r="H33" i="8"/>
  <c r="D33" i="8"/>
  <c r="K31" i="8"/>
  <c r="L31" i="8" s="1"/>
  <c r="H31" i="8"/>
  <c r="D31" i="8"/>
  <c r="K30" i="8"/>
  <c r="L30" i="8" s="1"/>
  <c r="H30" i="8"/>
  <c r="I30" i="8" s="1"/>
  <c r="D30" i="8"/>
  <c r="K29" i="8"/>
  <c r="L29" i="8" s="1"/>
  <c r="H29" i="8"/>
  <c r="I29" i="8" s="1"/>
  <c r="D29" i="8"/>
  <c r="K28" i="8"/>
  <c r="H28" i="8"/>
  <c r="D28" i="8"/>
  <c r="K26" i="8"/>
  <c r="L26" i="8" s="1"/>
  <c r="H26" i="8"/>
  <c r="I26" i="8" s="1"/>
  <c r="D26" i="8"/>
  <c r="K24" i="8"/>
  <c r="L24" i="8" s="1"/>
  <c r="H24" i="8"/>
  <c r="I24" i="8" s="1"/>
  <c r="D24" i="8"/>
  <c r="K23" i="8"/>
  <c r="L23" i="8" s="1"/>
  <c r="H23" i="8"/>
  <c r="I23" i="8" s="1"/>
  <c r="D23" i="8"/>
  <c r="K22" i="8"/>
  <c r="L22" i="8" s="1"/>
  <c r="H22" i="8"/>
  <c r="I22" i="8" s="1"/>
  <c r="D22" i="8"/>
  <c r="K21" i="8"/>
  <c r="L21" i="8" s="1"/>
  <c r="H21" i="8"/>
  <c r="I21" i="8" s="1"/>
  <c r="D21" i="8"/>
  <c r="K20" i="8"/>
  <c r="L20" i="8" s="1"/>
  <c r="H20" i="8"/>
  <c r="I20" i="8" s="1"/>
  <c r="D20" i="8"/>
  <c r="K19" i="8"/>
  <c r="H19" i="8"/>
  <c r="I19" i="8" s="1"/>
  <c r="K194" i="7"/>
  <c r="K193" i="7"/>
  <c r="K192" i="7"/>
  <c r="K191" i="7"/>
  <c r="K190" i="7"/>
  <c r="K189" i="7"/>
  <c r="K188" i="7"/>
  <c r="K149" i="7"/>
  <c r="K148" i="7"/>
  <c r="K147" i="7"/>
  <c r="K132" i="7"/>
  <c r="K131" i="7"/>
  <c r="D311" i="8" s="1"/>
  <c r="K130" i="7"/>
  <c r="K129" i="7"/>
  <c r="K128" i="7"/>
  <c r="K127" i="7"/>
  <c r="D307" i="8" s="1"/>
  <c r="K126" i="7"/>
  <c r="K125" i="7"/>
  <c r="K124" i="7"/>
  <c r="D159" i="8"/>
  <c r="D151" i="8"/>
  <c r="D150" i="8"/>
  <c r="D148" i="8"/>
  <c r="D147" i="8"/>
  <c r="D146" i="8"/>
  <c r="K93" i="7"/>
  <c r="K92" i="7"/>
  <c r="D144" i="8" s="1"/>
  <c r="K91" i="7"/>
  <c r="K90" i="7"/>
  <c r="K88" i="7"/>
  <c r="K87" i="7"/>
  <c r="K86" i="7"/>
  <c r="K85" i="7"/>
  <c r="K84" i="7"/>
  <c r="G135" i="8"/>
  <c r="K70" i="7"/>
  <c r="K69" i="7"/>
  <c r="K68" i="7"/>
  <c r="K66" i="7"/>
  <c r="K65" i="7"/>
  <c r="K64" i="7"/>
  <c r="D129" i="8" s="1"/>
  <c r="K63" i="7"/>
  <c r="K56" i="7"/>
  <c r="K55" i="7"/>
  <c r="K54" i="7"/>
  <c r="K52" i="7"/>
  <c r="K49" i="7"/>
  <c r="H120" i="8"/>
  <c r="K48" i="7"/>
  <c r="K47" i="7"/>
  <c r="K46" i="7"/>
  <c r="K45" i="7"/>
  <c r="K29" i="7"/>
  <c r="K28" i="7"/>
  <c r="K27" i="7"/>
  <c r="K26" i="7"/>
  <c r="K25" i="7"/>
  <c r="K24" i="7"/>
  <c r="K23" i="7"/>
  <c r="K17" i="7"/>
  <c r="K16" i="7"/>
  <c r="K15" i="7"/>
  <c r="K14" i="7"/>
  <c r="K13" i="7"/>
  <c r="K12" i="7"/>
  <c r="K10" i="7"/>
  <c r="D54" i="6"/>
  <c r="D48" i="6"/>
  <c r="D45" i="6"/>
  <c r="D44" i="6"/>
  <c r="D43" i="6"/>
  <c r="D41" i="6"/>
  <c r="D38" i="6"/>
  <c r="D37" i="6"/>
  <c r="D36" i="6"/>
  <c r="D35" i="6"/>
  <c r="D34" i="6"/>
  <c r="D33" i="6"/>
  <c r="D32" i="6"/>
  <c r="D31" i="6"/>
  <c r="H30" i="6"/>
  <c r="D27" i="6"/>
  <c r="D26" i="6"/>
  <c r="D25" i="6"/>
  <c r="H22" i="6"/>
  <c r="D14" i="6"/>
  <c r="D128" i="8" l="1"/>
  <c r="D243" i="8"/>
  <c r="G132" i="8"/>
  <c r="D248" i="8"/>
  <c r="D264" i="8"/>
  <c r="D165" i="8"/>
  <c r="D305" i="8"/>
  <c r="D169" i="8"/>
  <c r="D309" i="8"/>
  <c r="D236" i="8"/>
  <c r="D164" i="8"/>
  <c r="D304" i="8"/>
  <c r="D166" i="8"/>
  <c r="D306" i="8"/>
  <c r="G131" i="8"/>
  <c r="H131" i="8" s="1"/>
  <c r="D246" i="8"/>
  <c r="D168" i="8"/>
  <c r="D308" i="8"/>
  <c r="D245" i="8"/>
  <c r="J249" i="8"/>
  <c r="D190" i="8"/>
  <c r="D372" i="8"/>
  <c r="D138" i="8"/>
  <c r="D266" i="8"/>
  <c r="D135" i="8"/>
  <c r="H135" i="8"/>
  <c r="D140" i="8"/>
  <c r="D268" i="8"/>
  <c r="D142" i="8"/>
  <c r="D270" i="8"/>
  <c r="D116" i="8"/>
  <c r="F182" i="8"/>
  <c r="D370" i="8"/>
  <c r="D373" i="8"/>
  <c r="D191" i="8"/>
  <c r="D371" i="8"/>
  <c r="D312" i="8"/>
  <c r="G272" i="8"/>
  <c r="D143" i="8"/>
  <c r="D271" i="8"/>
  <c r="D265" i="8"/>
  <c r="D139" i="8"/>
  <c r="D234" i="8"/>
  <c r="G233" i="8"/>
  <c r="D177" i="8"/>
  <c r="H116" i="8"/>
  <c r="I178" i="8"/>
  <c r="H177" i="8"/>
  <c r="D188" i="8"/>
  <c r="L178" i="8"/>
  <c r="L177" i="8" s="1"/>
  <c r="K177" i="8"/>
  <c r="D137" i="8"/>
  <c r="L173" i="8"/>
  <c r="L170" i="8" s="1"/>
  <c r="K170" i="8"/>
  <c r="L37" i="8"/>
  <c r="L36" i="8" s="1"/>
  <c r="K36" i="8"/>
  <c r="L53" i="8"/>
  <c r="L52" i="8" s="1"/>
  <c r="K52" i="8"/>
  <c r="E19" i="8"/>
  <c r="H18" i="8"/>
  <c r="D27" i="8"/>
  <c r="I76" i="8"/>
  <c r="I75" i="8" s="1"/>
  <c r="H75" i="8"/>
  <c r="L19" i="8"/>
  <c r="L18" i="8" s="1"/>
  <c r="K18" i="8"/>
  <c r="H27" i="8"/>
  <c r="D36" i="8"/>
  <c r="D47" i="8"/>
  <c r="D52" i="8"/>
  <c r="L76" i="8"/>
  <c r="L75" i="8" s="1"/>
  <c r="K75" i="8"/>
  <c r="L48" i="8"/>
  <c r="L47" i="8" s="1"/>
  <c r="K47" i="8"/>
  <c r="I117" i="8"/>
  <c r="F117" i="8" s="1"/>
  <c r="D18" i="8"/>
  <c r="L28" i="8"/>
  <c r="L27" i="8" s="1"/>
  <c r="K27" i="8"/>
  <c r="H36" i="8"/>
  <c r="H47" i="8"/>
  <c r="H52" i="8"/>
  <c r="E20" i="6"/>
  <c r="E176" i="8"/>
  <c r="E180" i="8"/>
  <c r="F174" i="8"/>
  <c r="F179" i="8"/>
  <c r="E181" i="8"/>
  <c r="E182" i="8"/>
  <c r="F183" i="8"/>
  <c r="E118" i="8"/>
  <c r="E173" i="8"/>
  <c r="E174" i="8"/>
  <c r="F175" i="8"/>
  <c r="E184" i="8"/>
  <c r="D126" i="8"/>
  <c r="D125" i="8"/>
  <c r="F180" i="8"/>
  <c r="E26" i="8"/>
  <c r="E117" i="8"/>
  <c r="E119" i="8"/>
  <c r="F176" i="8"/>
  <c r="E178" i="8"/>
  <c r="I184" i="8"/>
  <c r="F184" i="8" s="1"/>
  <c r="E185" i="8"/>
  <c r="E20" i="8"/>
  <c r="F26" i="8"/>
  <c r="F24" i="8"/>
  <c r="E30" i="8"/>
  <c r="F64" i="8"/>
  <c r="E68" i="8"/>
  <c r="F20" i="8"/>
  <c r="E22" i="8"/>
  <c r="E44" i="8"/>
  <c r="F46" i="8"/>
  <c r="E50" i="8"/>
  <c r="E54" i="8"/>
  <c r="F56" i="8"/>
  <c r="E60" i="8"/>
  <c r="F72" i="8"/>
  <c r="D189" i="8"/>
  <c r="D154" i="8"/>
  <c r="D153" i="8"/>
  <c r="G187" i="8"/>
  <c r="E155" i="8"/>
  <c r="F22" i="8"/>
  <c r="I28" i="8"/>
  <c r="E28" i="8"/>
  <c r="I31" i="8"/>
  <c r="F31" i="8" s="1"/>
  <c r="E31" i="8"/>
  <c r="I34" i="8"/>
  <c r="F34" i="8" s="1"/>
  <c r="E34" i="8"/>
  <c r="I37" i="8"/>
  <c r="E37" i="8"/>
  <c r="I40" i="8"/>
  <c r="F40" i="8" s="1"/>
  <c r="E40" i="8"/>
  <c r="I43" i="8"/>
  <c r="F43" i="8" s="1"/>
  <c r="E43" i="8"/>
  <c r="I48" i="8"/>
  <c r="E48" i="8"/>
  <c r="I51" i="8"/>
  <c r="F51" i="8" s="1"/>
  <c r="E51" i="8"/>
  <c r="E56" i="8"/>
  <c r="I57" i="8"/>
  <c r="F57" i="8" s="1"/>
  <c r="E57" i="8"/>
  <c r="F60" i="8"/>
  <c r="I62" i="8"/>
  <c r="F62" i="8" s="1"/>
  <c r="E62" i="8"/>
  <c r="E64" i="8"/>
  <c r="I65" i="8"/>
  <c r="F65" i="8" s="1"/>
  <c r="E65" i="8"/>
  <c r="F68" i="8"/>
  <c r="I70" i="8"/>
  <c r="F70" i="8" s="1"/>
  <c r="E70" i="8"/>
  <c r="E72" i="8"/>
  <c r="I73" i="8"/>
  <c r="F73" i="8" s="1"/>
  <c r="E73" i="8"/>
  <c r="E23" i="8"/>
  <c r="E24" i="8"/>
  <c r="F30" i="8"/>
  <c r="I33" i="8"/>
  <c r="F33" i="8" s="1"/>
  <c r="E33" i="8"/>
  <c r="I39" i="8"/>
  <c r="F39" i="8" s="1"/>
  <c r="E39" i="8"/>
  <c r="E46" i="8"/>
  <c r="F50" i="8"/>
  <c r="I53" i="8"/>
  <c r="E53" i="8"/>
  <c r="I58" i="8"/>
  <c r="F58" i="8" s="1"/>
  <c r="E58" i="8"/>
  <c r="I61" i="8"/>
  <c r="F61" i="8" s="1"/>
  <c r="E61" i="8"/>
  <c r="I66" i="8"/>
  <c r="F66" i="8" s="1"/>
  <c r="E66" i="8"/>
  <c r="I69" i="8"/>
  <c r="F69" i="8" s="1"/>
  <c r="E69" i="8"/>
  <c r="I74" i="8"/>
  <c r="F74" i="8" s="1"/>
  <c r="E74" i="8"/>
  <c r="F63" i="8"/>
  <c r="F67" i="8"/>
  <c r="F71" i="8"/>
  <c r="I45" i="8"/>
  <c r="F45" i="8" s="1"/>
  <c r="E45" i="8"/>
  <c r="I49" i="8"/>
  <c r="F49" i="8" s="1"/>
  <c r="E49" i="8"/>
  <c r="I55" i="8"/>
  <c r="F55" i="8" s="1"/>
  <c r="E55" i="8"/>
  <c r="I59" i="8"/>
  <c r="F59" i="8" s="1"/>
  <c r="E59" i="8"/>
  <c r="E21" i="8"/>
  <c r="F23" i="8"/>
  <c r="E29" i="8"/>
  <c r="E35" i="8"/>
  <c r="E41" i="8"/>
  <c r="I44" i="8"/>
  <c r="F44" i="8" s="1"/>
  <c r="I54" i="8"/>
  <c r="F54" i="8" s="1"/>
  <c r="E63" i="8"/>
  <c r="E67" i="8"/>
  <c r="E71" i="8"/>
  <c r="E175" i="8"/>
  <c r="E179" i="8"/>
  <c r="E183" i="8"/>
  <c r="E120" i="8"/>
  <c r="E128" i="8"/>
  <c r="E148" i="8"/>
  <c r="E149" i="8"/>
  <c r="E152" i="8"/>
  <c r="E156" i="8"/>
  <c r="E157" i="8"/>
  <c r="E164" i="8"/>
  <c r="E168" i="8"/>
  <c r="C29" i="9"/>
  <c r="F152" i="8"/>
  <c r="E124" i="8"/>
  <c r="E147" i="8"/>
  <c r="E151" i="8"/>
  <c r="E166" i="8"/>
  <c r="I120" i="8"/>
  <c r="F120" i="8" s="1"/>
  <c r="F128" i="8"/>
  <c r="F164" i="8"/>
  <c r="H20" i="6"/>
  <c r="D30" i="6"/>
  <c r="K53" i="7"/>
  <c r="E190" i="8"/>
  <c r="F162" i="8"/>
  <c r="E162" i="8"/>
  <c r="I170" i="8"/>
  <c r="E163" i="8"/>
  <c r="F21" i="8"/>
  <c r="F29" i="8"/>
  <c r="F35" i="8"/>
  <c r="F41" i="8"/>
  <c r="F145" i="8"/>
  <c r="E76" i="8"/>
  <c r="E75" i="8" s="1"/>
  <c r="F119" i="8"/>
  <c r="F163" i="8"/>
  <c r="F181" i="8"/>
  <c r="F185" i="8"/>
  <c r="D149" i="8"/>
  <c r="D152" i="8"/>
  <c r="D156" i="8"/>
  <c r="D157" i="8"/>
  <c r="D167" i="8"/>
  <c r="K22" i="7"/>
  <c r="K34" i="7"/>
  <c r="K44" i="7"/>
  <c r="D42" i="6"/>
  <c r="D39" i="6" s="1"/>
  <c r="D23" i="6"/>
  <c r="F28" i="8" l="1"/>
  <c r="D272" i="8"/>
  <c r="F173" i="8"/>
  <c r="D131" i="8"/>
  <c r="F178" i="8"/>
  <c r="F177" i="8" s="1"/>
  <c r="G130" i="8"/>
  <c r="J233" i="8"/>
  <c r="D132" i="8"/>
  <c r="D130" i="8" s="1"/>
  <c r="H132" i="8"/>
  <c r="D250" i="8"/>
  <c r="D235" i="8"/>
  <c r="D233" i="8" s="1"/>
  <c r="I131" i="8"/>
  <c r="D244" i="8"/>
  <c r="J244" i="8"/>
  <c r="J272" i="8"/>
  <c r="I135" i="8"/>
  <c r="E135" i="8"/>
  <c r="D367" i="8"/>
  <c r="G367" i="8"/>
  <c r="D267" i="8"/>
  <c r="G249" i="8"/>
  <c r="F116" i="8"/>
  <c r="K16" i="8"/>
  <c r="K14" i="8" s="1"/>
  <c r="L16" i="8"/>
  <c r="L14" i="8" s="1"/>
  <c r="F76" i="8"/>
  <c r="F75" i="8" s="1"/>
  <c r="E177" i="8"/>
  <c r="I177" i="8"/>
  <c r="E47" i="8"/>
  <c r="E27" i="8"/>
  <c r="E134" i="8"/>
  <c r="H133" i="8"/>
  <c r="D124" i="8"/>
  <c r="D121" i="8" s="1"/>
  <c r="G121" i="8"/>
  <c r="F27" i="8"/>
  <c r="D171" i="8"/>
  <c r="D170" i="8" s="1"/>
  <c r="G170" i="8"/>
  <c r="I116" i="8"/>
  <c r="E171" i="8"/>
  <c r="E170" i="8" s="1"/>
  <c r="H170" i="8"/>
  <c r="E116" i="8"/>
  <c r="G136" i="8"/>
  <c r="D134" i="8"/>
  <c r="D133" i="8" s="1"/>
  <c r="G133" i="8"/>
  <c r="E52" i="8"/>
  <c r="F53" i="8"/>
  <c r="F52" i="8" s="1"/>
  <c r="I52" i="8"/>
  <c r="E36" i="8"/>
  <c r="E18" i="8"/>
  <c r="F48" i="8"/>
  <c r="F47" i="8" s="1"/>
  <c r="I47" i="8"/>
  <c r="I27" i="8"/>
  <c r="F37" i="8"/>
  <c r="F36" i="8" s="1"/>
  <c r="I36" i="8"/>
  <c r="F19" i="8"/>
  <c r="F18" i="8" s="1"/>
  <c r="I18" i="8"/>
  <c r="D155" i="8"/>
  <c r="D136" i="8" s="1"/>
  <c r="F154" i="8"/>
  <c r="E154" i="8"/>
  <c r="D187" i="8"/>
  <c r="F124" i="8"/>
  <c r="F149" i="8"/>
  <c r="F157" i="8"/>
  <c r="F155" i="8"/>
  <c r="E188" i="8"/>
  <c r="F166" i="8"/>
  <c r="F190" i="8"/>
  <c r="E167" i="8"/>
  <c r="E165" i="8"/>
  <c r="E159" i="8"/>
  <c r="E126" i="8"/>
  <c r="F168" i="8"/>
  <c r="F159" i="8"/>
  <c r="F156" i="8"/>
  <c r="F171" i="8"/>
  <c r="F134" i="8"/>
  <c r="F188" i="8"/>
  <c r="F169" i="8"/>
  <c r="F167" i="8"/>
  <c r="F165" i="8"/>
  <c r="F150" i="8"/>
  <c r="F146" i="8"/>
  <c r="F126" i="8"/>
  <c r="F125" i="8"/>
  <c r="E169" i="8"/>
  <c r="E125" i="8"/>
  <c r="E150" i="8"/>
  <c r="E131" i="8"/>
  <c r="E146" i="8"/>
  <c r="F148" i="8"/>
  <c r="F127" i="8"/>
  <c r="F151" i="8"/>
  <c r="F147" i="8"/>
  <c r="E127" i="8"/>
  <c r="K187" i="7"/>
  <c r="D22" i="6"/>
  <c r="D20" i="6" s="1"/>
  <c r="D1" i="6" s="1"/>
  <c r="F170" i="8" l="1"/>
  <c r="E133" i="8"/>
  <c r="D249" i="8"/>
  <c r="J214" i="8"/>
  <c r="J14" i="8" s="1"/>
  <c r="I132" i="8"/>
  <c r="F132" i="8" s="1"/>
  <c r="E132" i="8"/>
  <c r="E130" i="8" s="1"/>
  <c r="F131" i="8"/>
  <c r="H130" i="8"/>
  <c r="F135" i="8"/>
  <c r="F133" i="8" s="1"/>
  <c r="I133" i="8"/>
  <c r="G16" i="8"/>
  <c r="D16" i="8"/>
  <c r="G214" i="8"/>
  <c r="E121" i="8"/>
  <c r="F189" i="8"/>
  <c r="F187" i="8" s="1"/>
  <c r="I187" i="8"/>
  <c r="E189" i="8"/>
  <c r="E187" i="8" s="1"/>
  <c r="H187" i="8"/>
  <c r="E153" i="8"/>
  <c r="E136" i="8" s="1"/>
  <c r="H136" i="8"/>
  <c r="F121" i="8"/>
  <c r="F153" i="8"/>
  <c r="F136" i="8" s="1"/>
  <c r="I136" i="8"/>
  <c r="F130" i="8" l="1"/>
  <c r="I130" i="8"/>
  <c r="I16" i="8" s="1"/>
  <c r="I14" i="8" s="1"/>
  <c r="F14" i="8" s="1"/>
  <c r="D214" i="8"/>
  <c r="E16" i="8"/>
  <c r="F16" i="8"/>
  <c r="G14" i="8"/>
  <c r="H16" i="8"/>
  <c r="H14" i="8" s="1"/>
  <c r="E14" i="8" s="1"/>
  <c r="K11" i="7"/>
  <c r="D14" i="8" l="1"/>
  <c r="K21" i="7"/>
  <c r="K20" i="7" l="1"/>
  <c r="K182" i="7"/>
  <c r="K174" i="7"/>
  <c r="K178" i="7"/>
  <c r="K186" i="7"/>
  <c r="K184" i="7"/>
  <c r="K183" i="7"/>
  <c r="K181" i="7"/>
  <c r="K179" i="7"/>
  <c r="K180" i="7"/>
  <c r="K175" i="7"/>
  <c r="K176" i="7"/>
  <c r="K177" i="7"/>
  <c r="K154" i="7"/>
  <c r="K19" i="7" l="1"/>
  <c r="K153" i="7"/>
  <c r="K18" i="7" l="1"/>
  <c r="K138" i="7"/>
</calcChain>
</file>

<file path=xl/sharedStrings.xml><?xml version="1.0" encoding="utf-8"?>
<sst xmlns="http://schemas.openxmlformats.org/spreadsheetml/2006/main" count="1349" uniqueCount="707">
  <si>
    <t>Наименование показателя</t>
  </si>
  <si>
    <t>из них:</t>
  </si>
  <si>
    <t>в том числе:</t>
  </si>
  <si>
    <t>из них</t>
  </si>
  <si>
    <t>в том числе</t>
  </si>
  <si>
    <t>Таблица 2</t>
  </si>
  <si>
    <t>Показатели</t>
  </si>
  <si>
    <t>по поступлениям и выплатам Муниципального учреждения</t>
  </si>
  <si>
    <t>Код строки (КОСГУ/СубКОСГУ)</t>
  </si>
  <si>
    <t>Код по бюджетной классификации Российской Федерации</t>
  </si>
  <si>
    <t>Объем финансового обеспечения, руб.</t>
  </si>
  <si>
    <t>(с точностью до двух знаков после запятой - 0,00)</t>
  </si>
  <si>
    <t>всего</t>
  </si>
  <si>
    <t>субсидии на финансовое обеспечение выполнения муниципального задания</t>
  </si>
  <si>
    <t>субсидии, предоставляемые в соответствии с абзацем вторым пункта 1 статьи 78.1 Бюджетного кодекса Российской Федерации (субсидии на иные цели)</t>
  </si>
  <si>
    <t>субсидии на осуществление капитальных вложении</t>
  </si>
  <si>
    <t>поступления от оказания услуг (выполнения работ) на платной основе и от иной приносящей доход деятельности</t>
  </si>
  <si>
    <t>из них гранты</t>
  </si>
  <si>
    <t>6</t>
  </si>
  <si>
    <t>1. Поступления от доходов, всего</t>
  </si>
  <si>
    <t>х</t>
  </si>
  <si>
    <t>1.1. Доходы от собственности</t>
  </si>
  <si>
    <t>1.2. Доходы от оказания услуг, работ</t>
  </si>
  <si>
    <t>1.3. Доходы от штрафов, пеней, иных сумм принудительного изъятия</t>
  </si>
  <si>
    <t>1.4. Безвозмездные поступления от наднациональных организаций, правительств иностранных государств, международных финансовых организаций</t>
  </si>
  <si>
    <t>1.5. Иные субсидии, предоставленные из бюджета</t>
  </si>
  <si>
    <t>1.6. Прочие доходы</t>
  </si>
  <si>
    <t>1.7. Доходы от операций с активами</t>
  </si>
  <si>
    <t>2. Выплаты по расходам, всего</t>
  </si>
  <si>
    <t>2.1. Выплаты персоналу всего</t>
  </si>
  <si>
    <t>оплата труда и начисления на выплаты по оплате труда</t>
  </si>
  <si>
    <t>иные выплаты персоналу учреждений</t>
  </si>
  <si>
    <t>2.2. Социальные и иные выплаты населению, всего</t>
  </si>
  <si>
    <t>2.3. Уплата налогов, сборов и иных платежей, всего</t>
  </si>
  <si>
    <t>налог на имущество организаций</t>
  </si>
  <si>
    <t>земельный налог</t>
  </si>
  <si>
    <t>транспортный налог</t>
  </si>
  <si>
    <t>прочие налоги и сборы</t>
  </si>
  <si>
    <t>уплата иных платежей</t>
  </si>
  <si>
    <t>2.4. Безвозмездные перечисления организациям</t>
  </si>
  <si>
    <t>2.5. Прочие расходы (кроме расходов на закупку товаров, работ, услуг)</t>
  </si>
  <si>
    <t>2.6. Расходы на закупку товаров, работ, услуг, всего</t>
  </si>
  <si>
    <t>из них: 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</si>
  <si>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</si>
  <si>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</si>
  <si>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</si>
  <si>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услуги по содержанию имущества</t>
  </si>
  <si>
    <t>приобретение ТМЦ</t>
  </si>
  <si>
    <t>приобретение основных средств</t>
  </si>
  <si>
    <t>прочие закупки</t>
  </si>
  <si>
    <t>3. Поступление финансовых активов, всего</t>
  </si>
  <si>
    <t>3.1. Увеличение остатков средств</t>
  </si>
  <si>
    <t>3.2. Прочие поступления</t>
  </si>
  <si>
    <t>4. Выбытие финансовых активов, всего</t>
  </si>
  <si>
    <t>4.1. Уменьшение остатков средств</t>
  </si>
  <si>
    <t>4.2. Прочие выбытия</t>
  </si>
  <si>
    <t>5. Остаток средств на начало года</t>
  </si>
  <si>
    <t>6. Остаток средств на конец года</t>
  </si>
  <si>
    <t>Таблица 2а</t>
  </si>
  <si>
    <t>Наименование расхода</t>
  </si>
  <si>
    <t>Код</t>
  </si>
  <si>
    <t>Код строки (КОСГУ/субКОСГУ)</t>
  </si>
  <si>
    <t>Поступления, всего</t>
  </si>
  <si>
    <t>100</t>
  </si>
  <si>
    <t>Субсидии на выполнение муниципального задания</t>
  </si>
  <si>
    <t>110</t>
  </si>
  <si>
    <t>Публичные обязательства</t>
  </si>
  <si>
    <t>120</t>
  </si>
  <si>
    <t>Поступления от иной приносящей доход деятельности</t>
  </si>
  <si>
    <t>130</t>
  </si>
  <si>
    <t>Родительская плата</t>
  </si>
  <si>
    <t xml:space="preserve">Платные услуги </t>
  </si>
  <si>
    <t>Прочие доходы</t>
  </si>
  <si>
    <t>Выплаты всего</t>
  </si>
  <si>
    <t>Расходы</t>
  </si>
  <si>
    <t>200</t>
  </si>
  <si>
    <t>Оплата труда и начисления на оплату труда</t>
  </si>
  <si>
    <t>210</t>
  </si>
  <si>
    <t xml:space="preserve"> Заработная плата</t>
  </si>
  <si>
    <t>241.11.01</t>
  </si>
  <si>
    <t>211</t>
  </si>
  <si>
    <t xml:space="preserve"> Прочие выплаты, в том числе:  </t>
  </si>
  <si>
    <t>241.12.00</t>
  </si>
  <si>
    <t>212</t>
  </si>
  <si>
    <t>241.12.02</t>
  </si>
  <si>
    <t>Другие аналогичные расходы</t>
  </si>
  <si>
    <t xml:space="preserve"> Начисления на выплаты по оплате труда </t>
  </si>
  <si>
    <t>241.13.00</t>
  </si>
  <si>
    <t>213</t>
  </si>
  <si>
    <t>Приобретение услуг</t>
  </si>
  <si>
    <t>220</t>
  </si>
  <si>
    <t xml:space="preserve"> Услуги связи, в том числе:       </t>
  </si>
  <si>
    <t>241.21.00</t>
  </si>
  <si>
    <t>221</t>
  </si>
  <si>
    <t>241.21.01</t>
  </si>
  <si>
    <t>241.21.02</t>
  </si>
  <si>
    <t>241.21.04</t>
  </si>
  <si>
    <t>241.21.06</t>
  </si>
  <si>
    <t xml:space="preserve"> Транспортные услуги, в том числе:</t>
  </si>
  <si>
    <t>241.22.00</t>
  </si>
  <si>
    <t>222</t>
  </si>
  <si>
    <t>241.22.01</t>
  </si>
  <si>
    <t>241.22.02</t>
  </si>
  <si>
    <t>241.22.03</t>
  </si>
  <si>
    <t>241.22.04</t>
  </si>
  <si>
    <t>241.22.05</t>
  </si>
  <si>
    <t xml:space="preserve"> Коммунальные услуги, в том числе:</t>
  </si>
  <si>
    <t>241.23.00</t>
  </si>
  <si>
    <t>223</t>
  </si>
  <si>
    <t>241.23.01</t>
  </si>
  <si>
    <t>241.23.04</t>
  </si>
  <si>
    <t>241.23.05</t>
  </si>
  <si>
    <t>Арендная плата за использованием имущества</t>
  </si>
  <si>
    <t>241.24.00</t>
  </si>
  <si>
    <t>224</t>
  </si>
  <si>
    <t>241.24.01</t>
  </si>
  <si>
    <t>Аренда транспортных средств</t>
  </si>
  <si>
    <t>241.24.02</t>
  </si>
  <si>
    <t xml:space="preserve"> Работы,услуги по содержанию имущества, в том числе:</t>
  </si>
  <si>
    <t>241.25.00</t>
  </si>
  <si>
    <t>225</t>
  </si>
  <si>
    <t>241.25.02</t>
  </si>
  <si>
    <t>241.25.03</t>
  </si>
  <si>
    <t>241.25.04</t>
  </si>
  <si>
    <t>241.25.05</t>
  </si>
  <si>
    <t>241.25.06</t>
  </si>
  <si>
    <t>241.25.08</t>
  </si>
  <si>
    <t xml:space="preserve"> Прочие услуги, в том числе:</t>
  </si>
  <si>
    <t>241.26.00</t>
  </si>
  <si>
    <t>226</t>
  </si>
  <si>
    <t>241.26.01</t>
  </si>
  <si>
    <t>241.26.02</t>
  </si>
  <si>
    <t>241.26.03</t>
  </si>
  <si>
    <t>241.26.04</t>
  </si>
  <si>
    <t>241.26.05</t>
  </si>
  <si>
    <t>241.26.06</t>
  </si>
  <si>
    <t>241.26.07</t>
  </si>
  <si>
    <t>241.26.09</t>
  </si>
  <si>
    <t>241.26.13</t>
  </si>
  <si>
    <t>241.26.15</t>
  </si>
  <si>
    <t>241.26.16</t>
  </si>
  <si>
    <t>241.26.17</t>
  </si>
  <si>
    <t>241.26.18</t>
  </si>
  <si>
    <t>241.26.19</t>
  </si>
  <si>
    <t>241.26.21</t>
  </si>
  <si>
    <t>241.26.22</t>
  </si>
  <si>
    <t>241.26.23</t>
  </si>
  <si>
    <t>241.26.24</t>
  </si>
  <si>
    <t>Социальное обеспечение</t>
  </si>
  <si>
    <t>262</t>
  </si>
  <si>
    <t>Пособия по социальной помощи населению, в том числе:</t>
  </si>
  <si>
    <t>Компенсация  части родительской платы</t>
  </si>
  <si>
    <t xml:space="preserve"> Прочие расходы, в том числе:</t>
  </si>
  <si>
    <t>241.29.00</t>
  </si>
  <si>
    <t>290</t>
  </si>
  <si>
    <t>Поступление нефинансовых активов</t>
  </si>
  <si>
    <t>300</t>
  </si>
  <si>
    <t>Увеличение стоимости основных средств</t>
  </si>
  <si>
    <t>241.31.00</t>
  </si>
  <si>
    <t>310</t>
  </si>
  <si>
    <t>241.31.01</t>
  </si>
  <si>
    <t>241.31.02</t>
  </si>
  <si>
    <t>241.31.03</t>
  </si>
  <si>
    <t>241.31.04</t>
  </si>
  <si>
    <t>Приобретение автотранспорта</t>
  </si>
  <si>
    <t>241.31.05</t>
  </si>
  <si>
    <t xml:space="preserve"> Увеличение стоимости материальных запасов, в том числе:</t>
  </si>
  <si>
    <t>241.34.00</t>
  </si>
  <si>
    <t>340</t>
  </si>
  <si>
    <t>Таблица 3</t>
  </si>
  <si>
    <t>выплат по расходам на закупку товаров, работ, услуг</t>
  </si>
  <si>
    <t>Код строки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</si>
  <si>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</si>
  <si>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- 0,00)</t>
  </si>
  <si>
    <t>всего на закупки</t>
  </si>
  <si>
    <t>в соответствии с Федеральным законом от 05.04.2013 N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</si>
  <si>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18.07.2011 N 223-ФЗ "О закупках товаров, работ, услуг отдельными видами юридических лиц"</t>
  </si>
  <si>
    <t>Выплаты по расходам на закупку товаров, работ, услуг, всего</t>
  </si>
  <si>
    <t>X</t>
  </si>
  <si>
    <t>на оплату контрактов, заключенных до начала очередного финансового года в т.ч.</t>
  </si>
  <si>
    <t>на закупку товаров работ, услуг по году начала закупки в т.ч.</t>
  </si>
  <si>
    <t>Таблица 4</t>
  </si>
  <si>
    <t>Сведения</t>
  </si>
  <si>
    <t>о средствах, поступивших во временное распоряжение</t>
  </si>
  <si>
    <t>Сумма, руб. (с точностью до двух знаков после запятой - 0,00)</t>
  </si>
  <si>
    <t>Остаток средств на начало года</t>
  </si>
  <si>
    <t>Остаток средств на конец года</t>
  </si>
  <si>
    <t>Поступление</t>
  </si>
  <si>
    <t>Выбытие</t>
  </si>
  <si>
    <t>Таблица 5</t>
  </si>
  <si>
    <t>Справочная информация</t>
  </si>
  <si>
    <t>Сумма, рублей</t>
  </si>
  <si>
    <t>Объем публичных обязательств, всего</t>
  </si>
  <si>
    <t>Объем бюджетных инвестиций (в части переданных полномочий муниципального (Муниципального) заказчика в соответствии с Бюджетным кодексом Российской Федерации), всего</t>
  </si>
  <si>
    <t>Объем средств, поступивших во временное распоряжение, всего</t>
  </si>
  <si>
    <t xml:space="preserve">Руководитель учреждения  ___________________                                 __________________________                                            </t>
  </si>
  <si>
    <t xml:space="preserve">                                                 (подпись)                                                          (расшифровка подписи)                                                      </t>
  </si>
  <si>
    <t>м.п.</t>
  </si>
  <si>
    <t xml:space="preserve">Ответственный                                                                      </t>
  </si>
  <si>
    <t>Итого</t>
  </si>
  <si>
    <t>N</t>
  </si>
  <si>
    <t>кол-во человек</t>
  </si>
  <si>
    <t xml:space="preserve">Общая сумма выплат, руб. </t>
  </si>
  <si>
    <t>п/п</t>
  </si>
  <si>
    <t>Расчет (обоснование) расходов на оплату коммунальных услуг</t>
  </si>
  <si>
    <t>Размер потребления ресурсов (Гкалл,  Тонн, КВт)</t>
  </si>
  <si>
    <t>Тариф (с учетом НДС), руб.</t>
  </si>
  <si>
    <t>Сумма, руб.</t>
  </si>
  <si>
    <t>Оплата услуг за предоставление тепловой энергии</t>
  </si>
  <si>
    <t>Оплата услуг горячего и холодного водоснабжения</t>
  </si>
  <si>
    <t>Оплата услуг за предоставление электроэнергии</t>
  </si>
  <si>
    <t>Примечание</t>
  </si>
  <si>
    <t>Расчет (обоснование) расходов на оплату прочих работ, услуг</t>
  </si>
  <si>
    <t>Наименование расходов</t>
  </si>
  <si>
    <t>Стоимость услуги, руб.</t>
  </si>
  <si>
    <t>Расчет (обоснование) расходов на уплату налогов, сборов и иных платежей</t>
  </si>
  <si>
    <t>Налоговая база, руб.</t>
  </si>
  <si>
    <t>Ставка налога, %</t>
  </si>
  <si>
    <t>Сумма исчисленного налога, подлежащего уплате, руб.</t>
  </si>
  <si>
    <t>Земельный налог, в том числе в период строительства объекта</t>
  </si>
  <si>
    <t>Плата за загрязнение окружающей среды</t>
  </si>
  <si>
    <t>Расчет (обоснование) расходов на приобретение основных средств, материальных запасов</t>
  </si>
  <si>
    <t>Численность детей</t>
  </si>
  <si>
    <t>Средняя стоимость, руб.</t>
  </si>
  <si>
    <t>Приобретение объектов для комплектования библиотечного фонда</t>
  </si>
  <si>
    <t>Расчет (обоснование) расходов на оплату  услуг связи</t>
  </si>
  <si>
    <t>кол-во тел точек</t>
  </si>
  <si>
    <t>Абонентская и повременная плата за использование линий связи</t>
  </si>
  <si>
    <t>Расчет (обоснование) расходов на Компенсация расходов на оплату стоимости проезда и провоза багажа к месту использования отпуска и обратно</t>
  </si>
  <si>
    <t>кол-во чел</t>
  </si>
  <si>
    <t>Расчет (обоснование) расходов на приобретение котельно-печное топливо</t>
  </si>
  <si>
    <t>кол-во тонн</t>
  </si>
  <si>
    <t>Приобретение котельно-печное топливо</t>
  </si>
  <si>
    <t>Расчет (обоснование) расходов на арендную плату за использование имущества</t>
  </si>
  <si>
    <t>Расчет (обоснование) расходов на содержание зданий и сооружений</t>
  </si>
  <si>
    <t>Расчет (обоснование) расходов на медицинские услуги</t>
  </si>
  <si>
    <t>Стоимость</t>
  </si>
  <si>
    <t>Медицинские услуги</t>
  </si>
  <si>
    <t>Расчет (обоснование) расходов на оплату услуг по организации питания</t>
  </si>
  <si>
    <t>Стоимость 1 д/д</t>
  </si>
  <si>
    <t>Количество учащихся</t>
  </si>
  <si>
    <t>Дни посещения</t>
  </si>
  <si>
    <t>Расходы на оплату услуг по организации питания</t>
  </si>
  <si>
    <t>Налог на имущество</t>
  </si>
  <si>
    <t>Расчет (обоснование) расходов на приобретение ГСМ</t>
  </si>
  <si>
    <t>кол-во л.</t>
  </si>
  <si>
    <t>Цена, руб</t>
  </si>
  <si>
    <t>Приобретение горюче-смазочных материалов (бензин)</t>
  </si>
  <si>
    <t xml:space="preserve">Сумма, руб. </t>
  </si>
  <si>
    <t xml:space="preserve">Руководитель   _________                             _____________________                                            </t>
  </si>
  <si>
    <t xml:space="preserve">                           (подпись)                             (расшифровка подписи)                                                      </t>
  </si>
  <si>
    <t xml:space="preserve">                           (должность)         (подпись)               (расшифровка подписи)</t>
  </si>
  <si>
    <t>211,212,213</t>
  </si>
  <si>
    <t>оу1</t>
  </si>
  <si>
    <t>241.93.00</t>
  </si>
  <si>
    <t>Штрафы за нарушение законодательства о закупках и нарушение условий контрактов (договоров)</t>
  </si>
  <si>
    <t>исполнитель           Экономист                    ____________________               Саая С.А.</t>
  </si>
  <si>
    <t xml:space="preserve">                         (должность)                                    (подпись)                       (расшифровка подписи) </t>
  </si>
  <si>
    <t xml:space="preserve">исполнитель        Экономист         ____________                Саая С.А.          </t>
  </si>
  <si>
    <t>241.25.99</t>
  </si>
  <si>
    <t>241.39.07</t>
  </si>
  <si>
    <t>263</t>
  </si>
  <si>
    <t>Оплата путевок на санаторно-курортное лечение и в детские оздоровительные лагеря, при наличии медицинских показаний, бесплатного проезда на пригородном железнодорожном, внутригородском транспорте и транспорте пригородного сообщения, междугородном транспорте</t>
  </si>
  <si>
    <t>241.63.01</t>
  </si>
  <si>
    <t>Пособия по социальной помощи населению в натуральной форме</t>
  </si>
  <si>
    <t>2.3. Пособия по социальной помощи населению в натуральной форме, всего</t>
  </si>
  <si>
    <t>Расчет (обоснование) расходов на при обретение путевок (ЛОК)</t>
  </si>
  <si>
    <t>Оплата путевок в детские оздоровительные лагеря</t>
  </si>
  <si>
    <t>241.25.16</t>
  </si>
  <si>
    <t>Расчет (обоснование) расходов на  транспортные услуги</t>
  </si>
  <si>
    <t>241.34.20</t>
  </si>
  <si>
    <t xml:space="preserve"> Показатели по поступлениям и выплатам учреждения на 2022г.</t>
  </si>
  <si>
    <t>Подъемное пособие при переезде на новое место работы (службы) лицам, работающим в районах Крайнего Севера и приравненных к ним местностях, судьям, работникам загранучреждений и другим работникам в соответствии с законодательством Российской Федерации</t>
  </si>
  <si>
    <t>241.12.01</t>
  </si>
  <si>
    <t>Выплаты депутатам, осуществляющим депутатскую деятельность на постоянной основе</t>
  </si>
  <si>
    <t xml:space="preserve">241.12.03 </t>
  </si>
  <si>
    <t xml:space="preserve">Льготы жилищно-коммунальных услуг сельским специалистам </t>
  </si>
  <si>
    <t>Другие аналогичные выплаты и пособия персоналу</t>
  </si>
  <si>
    <t>241.12.99</t>
  </si>
  <si>
    <t>241.21.05</t>
  </si>
  <si>
    <t>241.21.07</t>
  </si>
  <si>
    <t>241.21.99</t>
  </si>
  <si>
    <t>Прочие несоциальные выплаты персоналу в натуральной форме:</t>
  </si>
  <si>
    <t>241.14.00</t>
  </si>
  <si>
    <t>Компенсация расходов на оплату стоимости проезда и провоза багажа к месту использования отпуска и обратно для лиц, работающих в районах Крайнего Севера и приравненных к ним местностях, и членов их семей</t>
  </si>
  <si>
    <t>241.14.01</t>
  </si>
  <si>
    <t>Компенсация найма (поднайма) жилых помещений (за исключением служебных командировок) в установленных законодательством Российской Федерации случаях</t>
  </si>
  <si>
    <t>241.14.02</t>
  </si>
  <si>
    <t>Иные аналогичные расходы</t>
  </si>
  <si>
    <t>241.14.99</t>
  </si>
  <si>
    <t>Услуги почтовой связи по пересылке пенсий и пособий</t>
  </si>
  <si>
    <t>Приобретение почтовых марок и маркированных конвертов, маркированных почтовых бланков</t>
  </si>
  <si>
    <t>Услуги фельдъегерской и специальной связи</t>
  </si>
  <si>
    <t>241.21.03</t>
  </si>
  <si>
    <t>Плата за подключение и абонентское обслуживание в системе электронного документооборота, в том числе с использованием сертифицированных средств криптографической защиты информации</t>
  </si>
  <si>
    <t>Плата за приобретение sim-карт для мобильных телефонов, карт оплаты услуг связи</t>
  </si>
  <si>
    <t xml:space="preserve">Оплата услуг интернет-провайдеров </t>
  </si>
  <si>
    <t>Компенсация за использование личного транспорта для служебных целей</t>
  </si>
  <si>
    <t>Расходы по оплате договоров гражданско-правового характера по оказанию услуг по проезду к месту служебной командировки и обратно к месту постоянной работы транспортом общего пользования</t>
  </si>
  <si>
    <t>Оплата услуг по перевозке несовершеннолетних, самовольно ушедших из семей, детских домов, школ-интернатов, специальных учебно-воспитательных и иных детских учреждений, и сопровождающих их лиц</t>
  </si>
  <si>
    <t>Оплата услуг по доставке специального топлива и горюче-смазочных материалов</t>
  </si>
  <si>
    <t xml:space="preserve">Оплата услуг по доставке котельно-печного топлива </t>
  </si>
  <si>
    <t>Оплата договоров транспортно-экспедиционных услуг (услуги по организации перевозки груза, заключению договоров перевозки груза, обеспечению отправки и получения груза, а также иные услуги, связанные с перевозкой груза)</t>
  </si>
  <si>
    <t>241.22.06</t>
  </si>
  <si>
    <t>Оплата договоров гражданско-правового характера, заключенных с физическими лицами, на оказание транспортных услуг</t>
  </si>
  <si>
    <t>241.22.07</t>
  </si>
  <si>
    <t>241.22.99</t>
  </si>
  <si>
    <t>Оплата услуг горячего водоснабжения</t>
  </si>
  <si>
    <t>Оплата услуг холодного водоснабжения</t>
  </si>
  <si>
    <t>Оплата услуг канализации, ассенизации</t>
  </si>
  <si>
    <t>Расходы на оплату энергосервисных договоров (контрактов)</t>
  </si>
  <si>
    <t>Расходы по оплате договоров гражданско-правового характера, заключенных с кочегарами и сезонными истопниками</t>
  </si>
  <si>
    <t>Расходы по оплате договоров на вывоз жидких бытовых отходов при отсутствии централизованной системы канализации</t>
  </si>
  <si>
    <t>Расходы арендатора по возмещению арендодателю стоимости коммунальных услуг</t>
  </si>
  <si>
    <t>241.23.02</t>
  </si>
  <si>
    <t>241.23.03</t>
  </si>
  <si>
    <t>241.23.06</t>
  </si>
  <si>
    <t>241.23.07</t>
  </si>
  <si>
    <t>241.23.08</t>
  </si>
  <si>
    <t>241.23.09</t>
  </si>
  <si>
    <t>241.23.99</t>
  </si>
  <si>
    <t>Аренда зданий (помещений, сооружений)</t>
  </si>
  <si>
    <t>Аренда гаража</t>
  </si>
  <si>
    <t>241.24.03</t>
  </si>
  <si>
    <t>Оплата арендной платы в соответствии с иными заключенными договорами аренды</t>
  </si>
  <si>
    <t>241.24.04</t>
  </si>
  <si>
    <t>Уборка снега, мусора</t>
  </si>
  <si>
    <t>241.25.01</t>
  </si>
  <si>
    <t>Вывоз снега, отходов производства (в том числе, медицинских и радиационно-опасных), включая расходы на оплату договоров, предметом которых является вывоз и утилизация отходов производства в случае, если осуществление действий, направленных на их дальнейшую утилизацию (размещение, захоронение), согласно условиям договора, осуществляет исполнитель</t>
  </si>
  <si>
    <t>Дезинфекция, дезинсекция, дератизация, газация (дегазация)</t>
  </si>
  <si>
    <t>Санитарно-гигиеническое обслуживание, мойку и чистку (химчистку) имущества (транспорта, помещений, окон и иного имущества), натирку полов, прачечные услуги</t>
  </si>
  <si>
    <t>Устранение неисправностей (восстановление работоспособности) отдельных объектов нефинансовых активов, а также объектов и систем (охранная, пожарная сигнализация, система вентиляции и тому подобное), входящих в состав отдельных объектов нефинансовых активов</t>
  </si>
  <si>
    <t>Поддержание технико-экономических и эксплуатационных показателей объектов нефинансовых активов (срок полезного использования, мощность, качество применения, количество и площадь объектов, пропускная способность и тому подобное) на изначально предусмотренном уровне</t>
  </si>
  <si>
    <t>Реставрация музейных предметов и музейных коллекций, включенных в состав музейных фондов</t>
  </si>
  <si>
    <t>241.25.07</t>
  </si>
  <si>
    <t>Восстановление эффективности функционирования объектов и систем, гидродинамическая, гидрохимическая очистка, осуществляемые помимо технологических нужд (работы, осуществляемые поставщиком коммунальных услуг, исходя из условий договора поставки коммунальных услуг), расходы на оплату которых, относятся на подстатью 223 "Коммунальные услуги" КОСГУ</t>
  </si>
  <si>
    <t>Огнезащитная обработка</t>
  </si>
  <si>
    <t>241.25.09</t>
  </si>
  <si>
    <t>Зарядка огнетушителей</t>
  </si>
  <si>
    <t>241.25.10</t>
  </si>
  <si>
    <t>Установка противопожарных дверей (замену дверей на противопожарные)</t>
  </si>
  <si>
    <t>241.25.11</t>
  </si>
  <si>
    <t>Измерение сопротивления изоляции электропроводки, испытание устройств защитного заземления</t>
  </si>
  <si>
    <t>241.25.12</t>
  </si>
  <si>
    <t>Проведение испытаний пожарных кранов</t>
  </si>
  <si>
    <t>241.25.13</t>
  </si>
  <si>
    <t>Пусконаладочные работы</t>
  </si>
  <si>
    <t>241.25.14</t>
  </si>
  <si>
    <t>Государственная поверка, паспортизация, клеймение средств измерений, в том числе весового хозяйства, манометров, термометров медицинских, уровнемеров, приборов учета, перепадомеров, измерительных медицинских аппаратов, спидометров</t>
  </si>
  <si>
    <t>241.25.15</t>
  </si>
  <si>
    <t>Обследование технического состояния (аттестация) объектов нефинансовых активов, осуществляемое в целях получения информации о необходимости проведения и объемах ремонта, определения возможности дальнейшей эксплуатации (включая, диагностику автотранспортных средств, в том числе при государственном техническом осмотре), ресурса работоспособности</t>
  </si>
  <si>
    <t>Энергетическое обследование</t>
  </si>
  <si>
    <t>241.25.17</t>
  </si>
  <si>
    <t>Заправка картриджей</t>
  </si>
  <si>
    <t>241.25.18</t>
  </si>
  <si>
    <t>Расходы по оплате договоров гражданско-правового характера, заключенных с работниками комплексного обслуживания</t>
  </si>
  <si>
    <t>241.25.19</t>
  </si>
  <si>
    <t>Текущий ремонт зданий и сооружений</t>
  </si>
  <si>
    <t>241.25.20</t>
  </si>
  <si>
    <t xml:space="preserve">Содержание и ремонт оргтехники </t>
  </si>
  <si>
    <t>241.25.21</t>
  </si>
  <si>
    <t>Возмещение работникам (сотрудникам) расходов по проезду к месту служебной командировки и обратно к месту постоянной работы транспортом общего пользования</t>
  </si>
  <si>
    <t>Возмещение работникам (сотрудникам) расходов по найму жилых помещений</t>
  </si>
  <si>
    <t>Возмещение расходов на прохождение медицинского осмотра</t>
  </si>
  <si>
    <t>Компенсация взамен бесплатного обеспечения лекарственными средствами, взамен лечебно-профилактического питания</t>
  </si>
  <si>
    <t>Разработка генеральных планов, совмещенных с проектом планировки территории</t>
  </si>
  <si>
    <t>Межевание границ земельных участков</t>
  </si>
  <si>
    <t>Работы по типовому проектированию</t>
  </si>
  <si>
    <t>Разработка проектной и сметной документации для ремонта объектов нефинансовых активов</t>
  </si>
  <si>
    <t>241.26.08</t>
  </si>
  <si>
    <t>Разработка схем территориального планирования, градостроительных и технических регламентов, градостроительное зонирование, планировка территорий</t>
  </si>
  <si>
    <t>Разработка технических условий присоединения к сетям инженерно-технического обеспечения, увеличения потребляемой мощности</t>
  </si>
  <si>
    <t>241.26.10</t>
  </si>
  <si>
    <t>Услуги по защите электронного документооборота (поддержке программного продукта) с использованием сертификационных средств криптографической защиты информации</t>
  </si>
  <si>
    <t>241.26.11</t>
  </si>
  <si>
    <t>Периодическая проверка (в том числе аттестация) объекта информатизации (автоматизированного рабочего места) на соответствие специальным требованиям и рекомендациям по защите информации, составляющей государственную тайну, от утечки по техническим каналам</t>
  </si>
  <si>
    <t>241.26.12</t>
  </si>
  <si>
    <t>Типографские работы, услуги</t>
  </si>
  <si>
    <t>Медицинские услуги (в том числе диспансеризация, медицинский осмотр и освидетельствование работников (включая предрейсовые осмотры водителей), состоящих в штате учреждения, проведение медицинских анализов)</t>
  </si>
  <si>
    <t>241.26.14</t>
  </si>
  <si>
    <t>Проведение государственной экспертизы проектной документации, осуществление строительного контроля, включая авторский надзор за капитальным ремонтом объектов капитального строительства, оплата демонтажных работ (снос строений, перенос коммуникаций и тому подобное)</t>
  </si>
  <si>
    <t>Услуги по охране, приобретаемые на основании договоров гражданско-правового характера с физическими и юридическими лицами</t>
  </si>
  <si>
    <t>Подписка на периодические и справочные издания, в том числе для читальных залов библиотек, с учетом доставки подписных изданий, если она предусмотрена в договоре подписки</t>
  </si>
  <si>
    <t>Услуги рекламного характера (в том числе, размещение объявлений в средствах массовой информации)</t>
  </si>
  <si>
    <t>Услуги по курьерской доставке</t>
  </si>
  <si>
    <t>241.26.20</t>
  </si>
  <si>
    <t>Расходы по оплате договоров гражданско-правового характера на оказание услуг по проживанию в жилых помещениях (найм жилого помещения) на период соревнований, учебной практики</t>
  </si>
  <si>
    <t>Проведение инвентаризации и паспортизации зданий, сооружений, других основных средств</t>
  </si>
  <si>
    <t>Услуги и работы по утилизации, захоронению отходов</t>
  </si>
  <si>
    <t>Работы по присоединению к сетям инженерно-технического обеспечения, по увеличению потребляемой мощности</t>
  </si>
  <si>
    <t>Услуги по организации проведения торгов (разработка конкурсной документации, документации об аукционе, опубликование и размещение извещения о проведении открытого конкурса или открытого аукциона, направление приглашений принять участие в закрытом конкурсе или в закрытом аукционе, иные функции, связанные с обеспечением проведения торгов)</t>
  </si>
  <si>
    <t>241.26.25</t>
  </si>
  <si>
    <t>Нотариальные услуги (взимание нотариального тарифа за совершение нотариальных действий), за исключением случаев, когда за совершение нотариальных действий предусмотрено взимание государственной пошлины</t>
  </si>
  <si>
    <t>241.26.26</t>
  </si>
  <si>
    <t>Услуги и работы по организации временных выставок по искусству и созданию экспозиций, в том числе художественно-оформительские работы, монтаж-демонтаж, изготовление этикетажа, упаковочные работы, погрузочно-разгрузочные работы</t>
  </si>
  <si>
    <t>241.26.27</t>
  </si>
  <si>
    <t>Услуги и работы по организации и проведению разного рода мероприятий путем оформления между заказчиком мероприятия и исполнителем договора на организацию мероприятия, предусматривающего осуществление исполнителем всех расходов, связанных с его реализацией (аренда помещений, транспортные и иные расходы)</t>
  </si>
  <si>
    <t>241.26.28</t>
  </si>
  <si>
    <t>Услуги и работы по организации участия в выставках, конференциях, форумах, семинарах, совещаниях, тренингах, соревнованиях и тому подобное (в том числе взносы за участие в указанных мероприятиях)</t>
  </si>
  <si>
    <t>241.26.29</t>
  </si>
  <si>
    <t>Услуги по обучению на курсах повышения квалификации, подготовки и переподготовки специалистов</t>
  </si>
  <si>
    <t>241.26.30</t>
  </si>
  <si>
    <t>Выплаты возмещений и компенсаций, связанных с депутатской деятельностью депутатам законодательного собрания, для которых депутатская деятельность не является основной</t>
  </si>
  <si>
    <t>241.26.31</t>
  </si>
  <si>
    <t>Выплаты присяжным, народным, арбитражным заседателям, участвующим в судебном процессе, а также адвокатам в установленном законодательством Российской Федерации порядке</t>
  </si>
  <si>
    <t>241.26.32</t>
  </si>
  <si>
    <t>Оплата юридических и адвокатских услуг</t>
  </si>
  <si>
    <t>241.26.33</t>
  </si>
  <si>
    <t>Услуги, оказываемые в рамках договора комиссии</t>
  </si>
  <si>
    <t>241.26.34</t>
  </si>
  <si>
    <t>Выплата вознаграждений авторам или правопреемникам, обладающим исключительными правами на произведения, использованные при создании театральных постановок</t>
  </si>
  <si>
    <t>241.26.35</t>
  </si>
  <si>
    <t>Представительские расходы, прием и обслуживание делегаций</t>
  </si>
  <si>
    <t>241.26.36</t>
  </si>
  <si>
    <t>Оплата судебных издержек, связанных с представлением интересов Российской Федерации в международных судебных и иных юридических спорах</t>
  </si>
  <si>
    <t>241.26.37</t>
  </si>
  <si>
    <t>Расходы по оплате труда с начислениями по договорам гражданско-правового характера</t>
  </si>
  <si>
    <t>241.26.38</t>
  </si>
  <si>
    <t>Выплата суточных, а также денежных средств на питание (при невозможности приобретения услуг по его организации), а также компенсация расходов на проезд и проживание в жилых помещениях (найм жилого помещения) спортсменам и студентам при их направлении на различного рода мероприятия (соревнования, олимпиады, учебную практику и иные мероприятия)</t>
  </si>
  <si>
    <t>241.26.39</t>
  </si>
  <si>
    <t>241.26.99</t>
  </si>
  <si>
    <t>Услуги по страхованию имущества, гражданской ответственности и здоровья:</t>
  </si>
  <si>
    <t>241.27.00</t>
  </si>
  <si>
    <t>227</t>
  </si>
  <si>
    <t>Услуги по страхованию имущества</t>
  </si>
  <si>
    <t>241.27.01</t>
  </si>
  <si>
    <t>Услуги по страхованию гражданской ответственности</t>
  </si>
  <si>
    <t>241.27.02</t>
  </si>
  <si>
    <t>Услуги по страхованию здоровья</t>
  </si>
  <si>
    <t>241.27.03</t>
  </si>
  <si>
    <t>241.27.04</t>
  </si>
  <si>
    <t>Услуги, работы для целей капитальных вложений:</t>
  </si>
  <si>
    <t>241.28.00</t>
  </si>
  <si>
    <t>228</t>
  </si>
  <si>
    <t>Разработка проектной и сметной документации для строительства, реконструкции и ремонта объектов нефинансовых активов</t>
  </si>
  <si>
    <t>241.28.01</t>
  </si>
  <si>
    <t>Возмещение затрат государственных (муниципальных) учреждений на содержание дирекций (единых дирекций) строительства и проведение указанными дирекциями строительного контроля, предусмотренных сметной стоимостью строительства</t>
  </si>
  <si>
    <t>241.28.02</t>
  </si>
  <si>
    <t>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объектов капитального строительства, оплату демонтажных работ (снос строений, перенос коммуникаций и тому подобное)</t>
  </si>
  <si>
    <t>241.28.03</t>
  </si>
  <si>
    <t>Установка (расширение) единых функционирующих систем (включая приведение в состояние, пригодное к эксплуатации), таких как: охранная, пожарная сигнализация, локально-вычислительная сеть, система видеонаблюдения, контроля доступа и иных аналогичных систем, в том числе обустройство "тревожной кнопки", а также работы по модернизации указанных систем (за исключением стоимости основных средств, необходимых для проведения модернизации и поставляемых исполнителем, расходы на оплату которых следует относить на статью 310 "Увеличение стоимости основных средств" КОСГУ)</t>
  </si>
  <si>
    <t>241.28.04</t>
  </si>
  <si>
    <t>Пусконаладочные работы "вхолостую" (расходы капитального характера на оплату работ по комплексному опробованию и наладке смонтированного оборудования на объектах капитального строительства, осуществляемые в рамках бюджетных инвестиций)</t>
  </si>
  <si>
    <t>241.28.05</t>
  </si>
  <si>
    <t>Монтажные работы по оборудованию, требующему монтажа, в случае если данные работы не предусмотрены договорами поставки, договорами (государственными (муниципальными) контрактами) на строительство, реконструкцию, техническое перевооружение, дооборудование объектов</t>
  </si>
  <si>
    <t>241.28.06</t>
  </si>
  <si>
    <t xml:space="preserve">Услуги по содеражанию и ремонту автомбильных дорог общего пользования </t>
  </si>
  <si>
    <t>241.28.07</t>
  </si>
  <si>
    <t>241.28.99</t>
  </si>
  <si>
    <t>241.91.01</t>
  </si>
  <si>
    <t>241.91.02</t>
  </si>
  <si>
    <t>Транспортный налог</t>
  </si>
  <si>
    <t>241.91.03</t>
  </si>
  <si>
    <t>Платы за загрязнение окружающей среды</t>
  </si>
  <si>
    <t>241.91.04</t>
  </si>
  <si>
    <t>Государственная пошлина и сборов в установленных законодательством Российской Федерации случаях</t>
  </si>
  <si>
    <t>241.91.05</t>
  </si>
  <si>
    <t>Штрафы за нарушение законодательства о налогах и сборах, законодательства о страховых взносах</t>
  </si>
  <si>
    <t>241.92.00</t>
  </si>
  <si>
    <t>Штрафные санкции по долговым обязательствам</t>
  </si>
  <si>
    <t>241.94.00</t>
  </si>
  <si>
    <t>Другие экономические санкции</t>
  </si>
  <si>
    <t>241.95.00</t>
  </si>
  <si>
    <t>Иные выплаты текущего характера физическим лицам</t>
  </si>
  <si>
    <t>241.96.00</t>
  </si>
  <si>
    <t>Выплаты бывшим работникам государственных (муниципальных) учреждений к памятным датам, профессиональным праздникам и тому подобное</t>
  </si>
  <si>
    <t>241.96.01</t>
  </si>
  <si>
    <t>Выплаты физическим лицам (за исключением физических лиц - производителей товаров, работ, услуг) государственных премий, грантов, денежных компенсаций, надбавок, иных выплат</t>
  </si>
  <si>
    <t>241.96.02</t>
  </si>
  <si>
    <t>Выплаты государственных премий, грантов в различных областях</t>
  </si>
  <si>
    <t>241.96.03</t>
  </si>
  <si>
    <t>Возмещение вреда, причиненного гражданину в результате незаконных действий (бездействия) органов государственной власти (государственных органов), органов местного самоуправления, либо должностных лиц этих органов</t>
  </si>
  <si>
    <t>241.96.04</t>
  </si>
  <si>
    <t>Возмещение морального вреда по решению судебных органов</t>
  </si>
  <si>
    <t>241.96.05</t>
  </si>
  <si>
    <t>Ежемесячная компенсация вреда, причиненного повреждением здоровья стороннему гражданину в результате дорожно-транспортного происшествия, в исполнение судебного акта</t>
  </si>
  <si>
    <t>241.96.06</t>
  </si>
  <si>
    <t>Возмещение истцам (физическим лицам) судебных издержек на основании вступивших в законную силу судебных актов</t>
  </si>
  <si>
    <t>241.96.07</t>
  </si>
  <si>
    <t>Стипендии безработным гражданам, обучающимся по направлению службы занятости, студентам, учащимся, аспирантам, ординаторам</t>
  </si>
  <si>
    <t>241.96.08</t>
  </si>
  <si>
    <t>241.96.99</t>
  </si>
  <si>
    <t>Иные выплаты текущего характера организациям</t>
  </si>
  <si>
    <t>241.97.00</t>
  </si>
  <si>
    <t>Возмещение вреда, причиненного юридическому лицу в результате незаконных действий (бездействия) органов государственной власти (государственных органов), органов местного самоуправления, либо должностных лиц этих органов</t>
  </si>
  <si>
    <t>241.97.01</t>
  </si>
  <si>
    <t>Отчисления денежных средств профсоюзным организациям на культурно-массовую и физкультурную работу</t>
  </si>
  <si>
    <t>241.97.02</t>
  </si>
  <si>
    <t>Возмещение истцам (юридическим лицам) судебных издержек на основании вступивших в законную силу судебных актов</t>
  </si>
  <si>
    <t>241.97.03</t>
  </si>
  <si>
    <t>Взносы за членство в организациях, кроме членских взносов в международные организации</t>
  </si>
  <si>
    <t>241.97.04</t>
  </si>
  <si>
    <t>241.97.99</t>
  </si>
  <si>
    <t>Иные выплаты капитального характера физическим лицам</t>
  </si>
  <si>
    <t>241.98.00</t>
  </si>
  <si>
    <t>Компенсация стоимости сносимых (переносимых) строений и насаждений, принадлежащих физическим лицам</t>
  </si>
  <si>
    <t>241.98.01</t>
  </si>
  <si>
    <t>Возмещение собственникам земельных участков (физическим лицам), землепользователям, землевладельцам и арендаторам земельных участков убытков, причиненных изъятием или временным занятием земельных участков, ограничением прав собственников земельных участков, землепользователей, землевладельцев и арендаторов земельных участков либо ухудшением качества земель</t>
  </si>
  <si>
    <t>241.98.02</t>
  </si>
  <si>
    <t>241.98.99</t>
  </si>
  <si>
    <t>Иные выплаты капитального характера организациям</t>
  </si>
  <si>
    <t>241.99.00</t>
  </si>
  <si>
    <t>Компенсация стоимости сносимых (переносимых) строений и насаждений, принадлежащих организациям</t>
  </si>
  <si>
    <t>241.99.01</t>
  </si>
  <si>
    <t>Возмещение собственникам земельных участков (юридическим лицам), землепользователям, землевладельцам и арендаторам земельных участков убытков, причиненных изъятием или временным занятием земельных участков, ограничением прав собственников земельных участков, землепользователей, землевладельцев и арендаторов земельных участков либо ухудшением качества земель</t>
  </si>
  <si>
    <t>241.99.02</t>
  </si>
  <si>
    <t>241.99.99</t>
  </si>
  <si>
    <t>Строительство, реконструкция, приобретение (изготовление) объектов, относящихся к основным средствам, находящихся в государственной, муниципальной собственности, полученных в аренду или безвозмездное пользование</t>
  </si>
  <si>
    <t>Строительство автомобильных дорог общего пользования, в том числе дорог в поселениях (за исключением автомобильных дорог федерального значения)</t>
  </si>
  <si>
    <t>Приобретение основных фондов (оборудование, оргтехника, мебель)</t>
  </si>
  <si>
    <t>241.31.99</t>
  </si>
  <si>
    <t>Увеличение стоимости нематериальных активов</t>
  </si>
  <si>
    <t>241.32.00</t>
  </si>
  <si>
    <t>320</t>
  </si>
  <si>
    <t>Расходы на программное обеспечение и базы данных для ЭВМ</t>
  </si>
  <si>
    <t>241.32.01</t>
  </si>
  <si>
    <t>Расходы на научные разработки и изобретения, промышленные образцы и полезные модели, селекционные достижения</t>
  </si>
  <si>
    <t>241.32.02</t>
  </si>
  <si>
    <t>Расходы на исполнения артистов-исполнителей и дирижеров, постановки режиссеров - постановщиков спектаклей (исполнения), если эти исполнения выражаются в форме, допускающей их воспроизведение и распространение с помощью технических средств</t>
  </si>
  <si>
    <t>241.32.03</t>
  </si>
  <si>
    <t>Расходы на фонограммы, то есть любые исключительно звуковые записи исполнений или иных звуков либо их отображений, за исключением звуковой записи, включенной в аудиовизуальное произведение</t>
  </si>
  <si>
    <t>241.32.04</t>
  </si>
  <si>
    <t>Расходы на сообщения передач организаций эфирного или кабельного вещания, в том числе передач, созданных самой организацией эфирного или кабельного вещания либо по ее заказу за счет ее средств другой организацией</t>
  </si>
  <si>
    <t>241.32.05</t>
  </si>
  <si>
    <t>Расходы на аудиовизуальные произведения (кино-, теле- и видеофильмы, слайдфильмы, диафильмы и другие кино- и телепроизведения);</t>
  </si>
  <si>
    <t>241.32.06</t>
  </si>
  <si>
    <t>Расходы на производные произведения (переводы, обработки, аннотации, рефераты, обзоры, аранжировки и другие переработки произведений наук и литературы);</t>
  </si>
  <si>
    <t>241.32.07</t>
  </si>
  <si>
    <t>Расходы на сборники (энциклопедии, антологии, базы данных) и другие составные произведения, представляющие по подбору или расположению материалов результат творческого труда</t>
  </si>
  <si>
    <t>241.32.08</t>
  </si>
  <si>
    <t>Расходы на иные объекты нематериальных активов</t>
  </si>
  <si>
    <t>241.32.99</t>
  </si>
  <si>
    <t>Увеличение стоимости лекарственных препаратов и материалов, применяемых в медицинских целях</t>
  </si>
  <si>
    <t>241.34.10</t>
  </si>
  <si>
    <t>Увеличение стоимости горюче-смазочных материалов</t>
  </si>
  <si>
    <t>241.34.30</t>
  </si>
  <si>
    <t>Увеличение стоимости строительных материалов</t>
  </si>
  <si>
    <t>241.34.40</t>
  </si>
  <si>
    <t>Увеличение стоимости мягкого инвентаря:</t>
  </si>
  <si>
    <t>241.35.00</t>
  </si>
  <si>
    <t>345</t>
  </si>
  <si>
    <t xml:space="preserve">Приобретение постельного белья и постельных принадлежностей </t>
  </si>
  <si>
    <t>241.35.01</t>
  </si>
  <si>
    <t xml:space="preserve">Приобретение специальной одежды, обуви и предохранительных приспособлений </t>
  </si>
  <si>
    <t>241.35.02</t>
  </si>
  <si>
    <t xml:space="preserve">Приобретение спортивной одежды, обуви и белья </t>
  </si>
  <si>
    <t>241.35.03</t>
  </si>
  <si>
    <t>241.35.99</t>
  </si>
  <si>
    <t>Увеличение стоимости прочих оборотных запасов (материалов):</t>
  </si>
  <si>
    <t>241.36.00</t>
  </si>
  <si>
    <t>346</t>
  </si>
  <si>
    <t>Запасных и (или) составных частей для машин, оборудования, оргтехники, вычислительной техники, систем телекоммуникаций и локальных вычислительных сетей, систем передачи и отображения информации, защиты информации, информационно-вычислительных систем, средств связи и тому подобное</t>
  </si>
  <si>
    <t>241.36.01</t>
  </si>
  <si>
    <t>Кухонного инвентаря</t>
  </si>
  <si>
    <t>241.36.02</t>
  </si>
  <si>
    <t>Материальных запасов в составе имущества казны, в том числе входящих в государственный материальный резерв</t>
  </si>
  <si>
    <t>241.36.03</t>
  </si>
  <si>
    <t>241.36.99</t>
  </si>
  <si>
    <t>Увеличение стоимости материальных запасов для целей капитальных вложений:</t>
  </si>
  <si>
    <t>241.37.00</t>
  </si>
  <si>
    <t>347</t>
  </si>
  <si>
    <t xml:space="preserve">Приобретение строительных материалов </t>
  </si>
  <si>
    <t>241.37.01</t>
  </si>
  <si>
    <t>241.37.99</t>
  </si>
  <si>
    <t>Увеличение стоимости прочих материальных запасов однократного применения:</t>
  </si>
  <si>
    <t>241.39.00</t>
  </si>
  <si>
    <t>349</t>
  </si>
  <si>
    <t>Приобретение поздравительных открыток и вкладышей к ним</t>
  </si>
  <si>
    <t>241.39.01</t>
  </si>
  <si>
    <t>Приобретение приветственных адресов, почетных грамот, благодарственных писем, дипломов и удостоверений лауреатов конкурсов для награждения и тому подобное</t>
  </si>
  <si>
    <t>241.39.02</t>
  </si>
  <si>
    <t>Приобретение цветов</t>
  </si>
  <si>
    <t>241.39.03</t>
  </si>
  <si>
    <t>Приобретение (изготовление) специальной продукции</t>
  </si>
  <si>
    <t>241.39.04</t>
  </si>
  <si>
    <t>Приобретение бутилированной питьевой воды, если у организации отсутствует система централизованного питьевого водоснабжения, либо органом санитарно-эпидемиологического надзора или лабораторией организации, эксплуатирующей системы водоснабжения, выдано заключение о признании воды несоответствующей санитарным нормам.</t>
  </si>
  <si>
    <t>241.39.05</t>
  </si>
  <si>
    <t>Приобретение котельно-печного топлива</t>
  </si>
  <si>
    <t>241.39.06</t>
  </si>
  <si>
    <t>Приобретение канцелярских товаров</t>
  </si>
  <si>
    <t>Приобретение хозяйственных товаров</t>
  </si>
  <si>
    <t>241.39.08</t>
  </si>
  <si>
    <t>214</t>
  </si>
  <si>
    <t>на 2022 г. очередной финансовый год</t>
  </si>
  <si>
    <t>на 2023 г. 1-й год планового периода</t>
  </si>
  <si>
    <t>на 2024 г. 2-й год планового периода</t>
  </si>
  <si>
    <t>учреждения на 2022 год и плановый период</t>
  </si>
  <si>
    <t>2023 и 2024 годов</t>
  </si>
  <si>
    <t>учреждения на 2022г.</t>
  </si>
  <si>
    <t xml:space="preserve"> плановый период 2023 и 2024 годов</t>
  </si>
  <si>
    <t>на 2022 год</t>
  </si>
  <si>
    <t>Услуги по страхованию имущества, гражданской ответственности и здоровья</t>
  </si>
  <si>
    <t>Услуги, работы для целей капитальных вложений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</si>
  <si>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</si>
  <si>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</si>
  <si>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</si>
  <si>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</si>
  <si>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Расчет (обоснование) расходов на услуги по страхованию имущества, гражданской ответственности и здоровья</t>
  </si>
  <si>
    <t xml:space="preserve">Увеличение стоимости продуктов питания </t>
  </si>
  <si>
    <t xml:space="preserve">Расходы на оплату услуг по организации питания </t>
  </si>
  <si>
    <t xml:space="preserve">                                                                                                                     УТВЕРЖДАЮ</t>
  </si>
  <si>
    <t xml:space="preserve">                                                                                                                                                                                                                       (наименование должности лица,  утверждающего документ) </t>
  </si>
  <si>
    <t xml:space="preserve">                                                                                                                                                               </t>
  </si>
  <si>
    <r>
      <rPr>
        <sz val="8"/>
        <color theme="1"/>
        <rFont val="Times New Roman"/>
        <family val="1"/>
        <charset val="204"/>
      </rPr>
      <t xml:space="preserve">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</t>
    </r>
    <r>
      <rPr>
        <sz val="8"/>
        <color theme="1"/>
        <rFont val="Times New Roman"/>
        <family val="1"/>
        <charset val="204"/>
      </rPr>
      <t>(подпись)                                  (расшифровка подписи)</t>
    </r>
  </si>
  <si>
    <t xml:space="preserve">                                                           финансово-хозяйственной деятельности</t>
  </si>
  <si>
    <t xml:space="preserve">Наименование органа, осуществляющего функции                                                                                   </t>
  </si>
  <si>
    <t>бюджетного процесса, а также юридических лиц,</t>
  </si>
  <si>
    <t xml:space="preserve">Единицы измерения: руб.                 </t>
  </si>
  <si>
    <t xml:space="preserve">    Раздел I. СВЕДЕНИЯ О ДЕЯТЕЛЬНОСТИ МУНИЦИПАЛЬНОГО УЧРЕЖДЕНИЯ</t>
  </si>
  <si>
    <t>1.2. Виды деятельности муниципального</t>
  </si>
  <si>
    <t>предоставление которых для физических</t>
  </si>
  <si>
    <t>и юридических лиц осуществляется</t>
  </si>
  <si>
    <t xml:space="preserve">                      Раздел II. ФИНАНСОВЫЕ ПАРАМЕТРЫ</t>
  </si>
  <si>
    <t xml:space="preserve">                          ДЕЯТЕЛЬНОСТИ УЧРЕЖДЕНИЯ</t>
  </si>
  <si>
    <t>Таблица 1</t>
  </si>
  <si>
    <t xml:space="preserve"> Показатели</t>
  </si>
  <si>
    <t xml:space="preserve">     финансового состояния учреждения</t>
  </si>
  <si>
    <t>Сумма,</t>
  </si>
  <si>
    <t>рублей</t>
  </si>
  <si>
    <t>I. Нефинансовые активы, всего:</t>
  </si>
  <si>
    <t>1.1. Общая балансовая стоимость недвижимого муниципального имущества, всего</t>
  </si>
  <si>
    <t>1.1.1. Стоимость имущества, закрепленного собственником имущества за муниципальным бюджетным учреждением на праве оперативного управления</t>
  </si>
  <si>
    <t>1.1.2. Стоимость имущества, приобретенного муниципальным бюджетным учреждением (подразделением) за счет выделенных собственником имущества учреждения средств</t>
  </si>
  <si>
    <t>1.1.3. Стоимость имущества, приобретенного муниципальным бюджетным учреждением (подразделением) за счет доходов, полученных от платной и иной приносящей доход деятельности</t>
  </si>
  <si>
    <t>1.1.4. Остаточная стоимость недвижимого муниципального имущества</t>
  </si>
  <si>
    <t>1.2. Общая балансовая стоимость движимого муниципального имущества,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</si>
  <si>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</si>
  <si>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</si>
  <si>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1.2.3. Общая балансовая стоимость иного движимого имущества</t>
  </si>
  <si>
    <t>1.2.4. Остаточная стоимость иного движимого имущества</t>
  </si>
  <si>
    <t>II. Финансовые активы, всего</t>
  </si>
  <si>
    <t>2.1. Денежные средства учреждения</t>
  </si>
  <si>
    <t>2.2. Дебиторская задолженность по доходам</t>
  </si>
  <si>
    <t>2.3. Дебиторская задолженность по расходам</t>
  </si>
  <si>
    <t>III. Обязательства, всего</t>
  </si>
  <si>
    <t>3.1. Долговые обязательства</t>
  </si>
  <si>
    <t>3.2. Кредиторская задолженность</t>
  </si>
  <si>
    <t>3.2.1. Кредиторская задолженность по принятым обязательствам за счет средств бюджета города, всего</t>
  </si>
  <si>
    <t>по оплате труда</t>
  </si>
  <si>
    <t>по начислениям на выплаты по оплате труда</t>
  </si>
  <si>
    <t>по расходам на закупку товаров, работ, услуг</t>
  </si>
  <si>
    <t>из них по расходам на оплату коммунальных услуг</t>
  </si>
  <si>
    <t>по уплате налогов, сборов и иных платежей</t>
  </si>
  <si>
    <t>по прочим расходам</t>
  </si>
  <si>
    <t>3.2.2. Кредиторская задолженность по принятым обязательствам за счет доходов, полученных от платной и иной приносящей доход деятельности, всего</t>
  </si>
  <si>
    <t>3.2.3. В т.ч. просроченная кредиторская задолженность, всего</t>
  </si>
  <si>
    <t>Приложение 2</t>
  </si>
  <si>
    <t>к Порядку</t>
  </si>
  <si>
    <t>составления и утверждения плана</t>
  </si>
  <si>
    <t>финансово-хозяйственной деятельности</t>
  </si>
  <si>
    <t xml:space="preserve">муниципальных бюджетных и автономных </t>
  </si>
  <si>
    <t>учреждений городского округа "Город Кызыл Республики Тыва"</t>
  </si>
  <si>
    <t>РАСЧЕТЫ (ОБОСНОВАНИЯ)</t>
  </si>
  <si>
    <t>к плану финансово-хозяйственной деятельности</t>
  </si>
  <si>
    <t>муниципального учреждения</t>
  </si>
  <si>
    <t>наименование Муниципального учреждения</t>
  </si>
  <si>
    <t>№ п/п</t>
  </si>
  <si>
    <t>ДОУ№</t>
  </si>
  <si>
    <t>Базовая часть</t>
  </si>
  <si>
    <t>Компенсационная часть</t>
  </si>
  <si>
    <t xml:space="preserve">Стимулирующая часть </t>
  </si>
  <si>
    <t>Доведение до МРОТ</t>
  </si>
  <si>
    <t>северный,районный коэфициент</t>
  </si>
  <si>
    <t>месячный ФОТВсего211</t>
  </si>
  <si>
    <t>годовой ФОТ Всего211</t>
  </si>
  <si>
    <t>Штатная числен</t>
  </si>
  <si>
    <t>физические лица</t>
  </si>
  <si>
    <t>административный</t>
  </si>
  <si>
    <t>педагогический</t>
  </si>
  <si>
    <t xml:space="preserve"> УВП</t>
  </si>
  <si>
    <t xml:space="preserve">ОП </t>
  </si>
  <si>
    <t>на обязательное страхование в Пенсионный фонд</t>
  </si>
  <si>
    <t>Российской Федерации, в Фонд социального страхования</t>
  </si>
  <si>
    <t>Российской Федерации, в Федеральный фонд обязательного</t>
  </si>
  <si>
    <t>медицинского страхования</t>
  </si>
  <si>
    <t>Страховые взносы в Пенсионный фонд Российской Федерации, всего</t>
  </si>
  <si>
    <t>Сумма взноса,</t>
  </si>
  <si>
    <t>руб.</t>
  </si>
  <si>
    <t xml:space="preserve">                                                  (на 2022 год и плановый период 2023 и 2024 годов)</t>
  </si>
  <si>
    <t xml:space="preserve">                                                                                                                                                                "______" ____________________ 2022 г.</t>
  </si>
  <si>
    <t>Дата составления документа                   "______" ____________________ 2022 г.</t>
  </si>
  <si>
    <t>на 01.01.2022 г.</t>
  </si>
  <si>
    <t>на платной основе:</t>
  </si>
  <si>
    <t xml:space="preserve">                                                                                                                                                                  Начальник</t>
  </si>
  <si>
    <t>Код учреждения по Реестру участников</t>
  </si>
  <si>
    <t>1.1. Цели деятельности муниципального</t>
  </si>
  <si>
    <t>1.3. Перечень услуг (работ), относящихся</t>
  </si>
  <si>
    <t>к основным видам деятельности учреждения,</t>
  </si>
  <si>
    <t xml:space="preserve">                                                                                            Департамента по образованию Мэрии города Кызыла</t>
  </si>
  <si>
    <r>
      <t xml:space="preserve">                                                                                                                                                                                                              ________________                          </t>
    </r>
    <r>
      <rPr>
        <u/>
        <sz val="14"/>
        <color theme="1"/>
        <rFont val="Times New Roman"/>
        <family val="1"/>
        <charset val="204"/>
      </rPr>
      <t xml:space="preserve"> Куулар Л.Ш.</t>
    </r>
  </si>
  <si>
    <r>
      <t xml:space="preserve">Наименование Муниципального учреждения: </t>
    </r>
    <r>
      <rPr>
        <b/>
        <sz val="12"/>
        <color theme="1"/>
        <rFont val="Times New Roman"/>
        <family val="1"/>
        <charset val="204"/>
      </rPr>
      <t xml:space="preserve">Муниципальное бюджетное дошкольное образовательное учреждение комбинированного вида "Детский сад № 39 "Сказка" города Кызыла Республики Тыва"    </t>
    </r>
  </si>
  <si>
    <r>
      <t xml:space="preserve">ИНН/КПП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1701033824/170101001      </t>
    </r>
    <r>
      <rPr>
        <sz val="12"/>
        <color theme="1"/>
        <rFont val="Times New Roman"/>
        <family val="1"/>
        <charset val="204"/>
      </rPr>
      <t xml:space="preserve">                               </t>
    </r>
  </si>
  <si>
    <r>
      <t xml:space="preserve">и полномочия учредителя:                                                                               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Департамент по образованию Мэрии города Кызыла</t>
    </r>
  </si>
  <si>
    <r>
      <t xml:space="preserve">Адрес фактического места нахождения учреждения: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 Республика Тыва г.Кызыл ул.Правобережная 40/1</t>
    </r>
  </si>
  <si>
    <t>не являющихся участниками бюджетного процесса                                                               Ч4530</t>
  </si>
  <si>
    <t xml:space="preserve">учреждения:  обеспечение воспитания, обучения и развития, а так же присмотр, уход и оздоровление детей в возрасте от  2,9 лет  до 6,5 лет.                                                                  </t>
  </si>
  <si>
    <t>учреждения:       образование и наука</t>
  </si>
  <si>
    <t xml:space="preserve">Психология безопасности детей в социуме     </t>
  </si>
  <si>
    <t xml:space="preserve">Музыкальная ритмика                                     </t>
  </si>
  <si>
    <t xml:space="preserve">Массаж                                                              </t>
  </si>
  <si>
    <t xml:space="preserve">Развивайка                                       </t>
  </si>
  <si>
    <t xml:space="preserve">Английский язык                              </t>
  </si>
  <si>
    <t>МБДОУ № 39</t>
  </si>
  <si>
    <r>
      <rPr>
        <sz val="7"/>
        <color theme="1"/>
        <rFont val="Times New Roman"/>
        <family val="1"/>
        <charset val="204"/>
      </rPr>
      <t xml:space="preserve">  </t>
    </r>
    <r>
      <rPr>
        <sz val="8"/>
        <color theme="1"/>
        <rFont val="Times New Roman"/>
        <family val="1"/>
        <charset val="204"/>
      </rPr>
      <t>Расчеты (обоснования) расходов на оплату труда</t>
    </r>
  </si>
  <si>
    <t>Расчеты (обоснования) страховых взносов</t>
  </si>
  <si>
    <t xml:space="preserve">                                                                               Уточненный план</t>
  </si>
  <si>
    <t xml:space="preserve">                                                                                 на 04.03.2022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</si>
</sst>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\.00\.00"/>
    <numFmt numFmtId="165" formatCode="0.0"/>
    <numFmt numFmtId="166" formatCode="#,##0.0"/>
    <numFmt numFmtId="167" formatCode="0.0%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sz val="5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12" fillId="0" borderId="0"/>
    <xf numFmtId="0" fontId="1" fillId="0" borderId="0"/>
    <xf numFmtId="0" fontId="22" fillId="0" borderId="0"/>
    <xf numFmtId="0" fontId="25" fillId="0" borderId="0"/>
    <xf numFmtId="0" fontId="1" fillId="0" borderId="0"/>
    <xf numFmtId="0" fontId="1" fillId="0" borderId="0"/>
  </cellStyleXfs>
  <cellXfs count="308">
    <xf numFmtId="0" fontId="0" fillId="0" borderId="0" xfId="0"/>
    <xf numFmtId="0" fontId="4" fillId="0" borderId="0" xfId="1" applyFont="1"/>
    <xf numFmtId="0" fontId="3" fillId="0" borderId="0" xfId="1" applyFont="1" applyAlignment="1">
      <alignment horizontal="justify" vertical="center"/>
    </xf>
    <xf numFmtId="0" fontId="3" fillId="0" borderId="0" xfId="1" applyFont="1" applyAlignment="1">
      <alignment vertical="center"/>
    </xf>
    <xf numFmtId="4" fontId="7" fillId="0" borderId="4" xfId="1" applyNumberFormat="1" applyFont="1" applyBorder="1" applyAlignment="1">
      <alignment vertical="center" wrapText="1"/>
    </xf>
    <xf numFmtId="4" fontId="4" fillId="0" borderId="0" xfId="1" applyNumberFormat="1" applyFont="1"/>
    <xf numFmtId="0" fontId="7" fillId="0" borderId="0" xfId="1" applyFont="1"/>
    <xf numFmtId="4" fontId="7" fillId="0" borderId="0" xfId="1" applyNumberFormat="1" applyFont="1"/>
    <xf numFmtId="0" fontId="6" fillId="0" borderId="0" xfId="1" applyFont="1" applyAlignment="1">
      <alignment horizontal="right" vertical="center"/>
    </xf>
    <xf numFmtId="0" fontId="9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8" fillId="0" borderId="0" xfId="3" applyFont="1" applyFill="1"/>
    <xf numFmtId="0" fontId="8" fillId="0" borderId="0" xfId="3" applyFont="1" applyFill="1" applyAlignment="1">
      <alignment horizontal="center"/>
    </xf>
    <xf numFmtId="0" fontId="13" fillId="0" borderId="0" xfId="3" applyFont="1" applyFill="1" applyAlignment="1"/>
    <xf numFmtId="0" fontId="13" fillId="0" borderId="0" xfId="3" applyFont="1" applyFill="1" applyAlignment="1">
      <alignment horizontal="center"/>
    </xf>
    <xf numFmtId="0" fontId="8" fillId="2" borderId="0" xfId="3" applyFont="1" applyFill="1"/>
    <xf numFmtId="4" fontId="13" fillId="0" borderId="5" xfId="4" applyNumberFormat="1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wrapText="1"/>
    </xf>
    <xf numFmtId="0" fontId="13" fillId="0" borderId="5" xfId="3" applyFont="1" applyFill="1" applyBorder="1" applyAlignment="1">
      <alignment horizontal="center"/>
    </xf>
    <xf numFmtId="49" fontId="15" fillId="0" borderId="16" xfId="3" applyNumberFormat="1" applyFont="1" applyFill="1" applyBorder="1" applyAlignment="1">
      <alignment horizontal="center" vertical="center" wrapText="1"/>
    </xf>
    <xf numFmtId="4" fontId="13" fillId="0" borderId="5" xfId="3" applyNumberFormat="1" applyFont="1" applyFill="1" applyBorder="1" applyAlignment="1">
      <alignment horizontal="center" wrapText="1"/>
    </xf>
    <xf numFmtId="0" fontId="16" fillId="0" borderId="5" xfId="3" applyFont="1" applyFill="1" applyBorder="1" applyAlignment="1">
      <alignment wrapText="1"/>
    </xf>
    <xf numFmtId="49" fontId="16" fillId="0" borderId="16" xfId="3" applyNumberFormat="1" applyFont="1" applyFill="1" applyBorder="1" applyAlignment="1">
      <alignment horizontal="center" vertical="center" wrapText="1"/>
    </xf>
    <xf numFmtId="0" fontId="15" fillId="2" borderId="5" xfId="3" applyFont="1" applyFill="1" applyBorder="1" applyAlignment="1">
      <alignment wrapText="1"/>
    </xf>
    <xf numFmtId="0" fontId="13" fillId="2" borderId="5" xfId="3" applyFont="1" applyFill="1" applyBorder="1" applyAlignment="1">
      <alignment horizontal="center"/>
    </xf>
    <xf numFmtId="0" fontId="15" fillId="2" borderId="5" xfId="3" applyFont="1" applyFill="1" applyBorder="1" applyAlignment="1">
      <alignment horizontal="left" vertical="top" wrapText="1"/>
    </xf>
    <xf numFmtId="0" fontId="15" fillId="3" borderId="5" xfId="3" applyFont="1" applyFill="1" applyBorder="1" applyAlignment="1">
      <alignment horizontal="left" vertical="top" wrapText="1"/>
    </xf>
    <xf numFmtId="0" fontId="13" fillId="3" borderId="5" xfId="3" applyFont="1" applyFill="1" applyBorder="1" applyAlignment="1">
      <alignment horizontal="center"/>
    </xf>
    <xf numFmtId="49" fontId="15" fillId="3" borderId="16" xfId="3" applyNumberFormat="1" applyFont="1" applyFill="1" applyBorder="1" applyAlignment="1">
      <alignment horizontal="center" vertical="center" wrapText="1"/>
    </xf>
    <xf numFmtId="4" fontId="13" fillId="3" borderId="5" xfId="3" applyNumberFormat="1" applyFont="1" applyFill="1" applyBorder="1" applyAlignment="1">
      <alignment horizontal="center" wrapText="1"/>
    </xf>
    <xf numFmtId="0" fontId="8" fillId="3" borderId="0" xfId="3" applyFont="1" applyFill="1"/>
    <xf numFmtId="0" fontId="17" fillId="2" borderId="5" xfId="3" applyFont="1" applyFill="1" applyBorder="1" applyAlignment="1">
      <alignment horizontal="left" wrapText="1"/>
    </xf>
    <xf numFmtId="0" fontId="15" fillId="3" borderId="5" xfId="3" applyFont="1" applyFill="1" applyBorder="1" applyAlignment="1">
      <alignment horizontal="left" wrapText="1"/>
    </xf>
    <xf numFmtId="49" fontId="16" fillId="3" borderId="16" xfId="3" applyNumberFormat="1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left" wrapText="1"/>
    </xf>
    <xf numFmtId="0" fontId="8" fillId="2" borderId="5" xfId="3" applyFont="1" applyFill="1" applyBorder="1" applyAlignment="1">
      <alignment horizontal="center"/>
    </xf>
    <xf numFmtId="49" fontId="18" fillId="0" borderId="16" xfId="3" applyNumberFormat="1" applyFont="1" applyFill="1" applyBorder="1" applyAlignment="1">
      <alignment horizontal="center" vertical="center" wrapText="1"/>
    </xf>
    <xf numFmtId="0" fontId="16" fillId="0" borderId="5" xfId="3" applyFont="1" applyFill="1" applyBorder="1" applyAlignment="1">
      <alignment horizontal="left" wrapText="1"/>
    </xf>
    <xf numFmtId="0" fontId="8" fillId="0" borderId="5" xfId="3" applyFont="1" applyFill="1" applyBorder="1" applyAlignment="1">
      <alignment horizontal="center"/>
    </xf>
    <xf numFmtId="0" fontId="17" fillId="3" borderId="5" xfId="3" applyFont="1" applyFill="1" applyBorder="1" applyAlignment="1">
      <alignment horizontal="left" wrapText="1"/>
    </xf>
    <xf numFmtId="0" fontId="8" fillId="3" borderId="5" xfId="3" applyFont="1" applyFill="1" applyBorder="1" applyAlignment="1">
      <alignment horizontal="center"/>
    </xf>
    <xf numFmtId="4" fontId="8" fillId="0" borderId="0" xfId="3" applyNumberFormat="1" applyFont="1" applyFill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 vertical="center"/>
    </xf>
    <xf numFmtId="0" fontId="3" fillId="0" borderId="5" xfId="1" applyFont="1" applyBorder="1" applyAlignment="1">
      <alignment horizontal="center" vertical="center" wrapText="1"/>
    </xf>
    <xf numFmtId="0" fontId="9" fillId="4" borderId="5" xfId="1" applyFont="1" applyFill="1" applyBorder="1" applyAlignment="1">
      <alignment vertical="center" wrapText="1"/>
    </xf>
    <xf numFmtId="0" fontId="3" fillId="4" borderId="5" xfId="1" applyFont="1" applyFill="1" applyBorder="1" applyAlignment="1">
      <alignment vertical="center" wrapText="1"/>
    </xf>
    <xf numFmtId="4" fontId="3" fillId="4" borderId="5" xfId="1" applyNumberFormat="1" applyFont="1" applyFill="1" applyBorder="1" applyAlignment="1">
      <alignment vertical="center" wrapText="1"/>
    </xf>
    <xf numFmtId="0" fontId="4" fillId="4" borderId="0" xfId="1" applyFont="1" applyFill="1"/>
    <xf numFmtId="0" fontId="9" fillId="0" borderId="5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0" fontId="9" fillId="5" borderId="5" xfId="1" applyFont="1" applyFill="1" applyBorder="1" applyAlignment="1">
      <alignment vertical="center" wrapText="1"/>
    </xf>
    <xf numFmtId="0" fontId="3" fillId="5" borderId="5" xfId="1" applyFont="1" applyFill="1" applyBorder="1" applyAlignment="1">
      <alignment vertical="center" wrapText="1"/>
    </xf>
    <xf numFmtId="4" fontId="3" fillId="5" borderId="5" xfId="1" applyNumberFormat="1" applyFont="1" applyFill="1" applyBorder="1" applyAlignment="1">
      <alignment vertical="center" wrapText="1"/>
    </xf>
    <xf numFmtId="0" fontId="4" fillId="5" borderId="0" xfId="1" applyFont="1" applyFill="1"/>
    <xf numFmtId="0" fontId="11" fillId="3" borderId="5" xfId="1" applyFont="1" applyFill="1" applyBorder="1" applyAlignment="1">
      <alignment horizontal="left" wrapText="1"/>
    </xf>
    <xf numFmtId="0" fontId="3" fillId="3" borderId="5" xfId="1" applyFont="1" applyFill="1" applyBorder="1" applyAlignment="1">
      <alignment vertical="center" wrapText="1"/>
    </xf>
    <xf numFmtId="4" fontId="3" fillId="3" borderId="5" xfId="1" applyNumberFormat="1" applyFont="1" applyFill="1" applyBorder="1" applyAlignment="1">
      <alignment vertical="center" wrapText="1"/>
    </xf>
    <xf numFmtId="0" fontId="19" fillId="0" borderId="5" xfId="1" applyFont="1" applyFill="1" applyBorder="1" applyAlignment="1">
      <alignment horizontal="left" wrapText="1"/>
    </xf>
    <xf numFmtId="4" fontId="3" fillId="2" borderId="5" xfId="1" applyNumberFormat="1" applyFont="1" applyFill="1" applyBorder="1" applyAlignment="1">
      <alignment vertical="center" wrapText="1"/>
    </xf>
    <xf numFmtId="0" fontId="19" fillId="0" borderId="5" xfId="1" applyFont="1" applyFill="1" applyBorder="1" applyAlignment="1">
      <alignment wrapText="1"/>
    </xf>
    <xf numFmtId="0" fontId="19" fillId="2" borderId="5" xfId="1" applyFont="1" applyFill="1" applyBorder="1" applyAlignment="1">
      <alignment horizontal="left" wrapText="1"/>
    </xf>
    <xf numFmtId="0" fontId="3" fillId="2" borderId="5" xfId="1" applyFont="1" applyFill="1" applyBorder="1" applyAlignment="1">
      <alignment vertical="center" wrapText="1"/>
    </xf>
    <xf numFmtId="0" fontId="2" fillId="0" borderId="0" xfId="1"/>
    <xf numFmtId="0" fontId="19" fillId="0" borderId="5" xfId="2" applyFont="1" applyBorder="1" applyAlignment="1">
      <alignment vertical="center" wrapText="1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horizontal="center" wrapText="1"/>
    </xf>
    <xf numFmtId="4" fontId="21" fillId="0" borderId="5" xfId="1" applyNumberFormat="1" applyFont="1" applyBorder="1" applyAlignment="1">
      <alignment horizontal="center" vertical="center" wrapText="1"/>
    </xf>
    <xf numFmtId="164" fontId="19" fillId="0" borderId="5" xfId="4" applyNumberFormat="1" applyFont="1" applyFill="1" applyBorder="1" applyAlignment="1" applyProtection="1">
      <alignment horizontal="center" wrapText="1"/>
      <protection hidden="1"/>
    </xf>
    <xf numFmtId="4" fontId="21" fillId="3" borderId="5" xfId="1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wrapText="1"/>
    </xf>
    <xf numFmtId="4" fontId="8" fillId="0" borderId="5" xfId="0" applyNumberFormat="1" applyFont="1" applyFill="1" applyBorder="1" applyAlignment="1">
      <alignment horizontal="center" wrapText="1"/>
    </xf>
    <xf numFmtId="4" fontId="13" fillId="3" borderId="5" xfId="0" applyNumberFormat="1" applyFont="1" applyFill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wrapText="1"/>
    </xf>
    <xf numFmtId="4" fontId="21" fillId="0" borderId="5" xfId="4" applyNumberFormat="1" applyFont="1" applyBorder="1" applyAlignment="1">
      <alignment horizontal="center"/>
    </xf>
    <xf numFmtId="4" fontId="21" fillId="3" borderId="5" xfId="4" applyNumberFormat="1" applyFont="1" applyFill="1" applyBorder="1" applyAlignment="1">
      <alignment horizontal="center"/>
    </xf>
    <xf numFmtId="0" fontId="21" fillId="0" borderId="0" xfId="1" applyFont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/>
    </xf>
    <xf numFmtId="0" fontId="21" fillId="0" borderId="5" xfId="1" applyFont="1" applyBorder="1" applyAlignment="1">
      <alignment horizontal="center" vertical="center" wrapText="1"/>
    </xf>
    <xf numFmtId="2" fontId="21" fillId="0" borderId="5" xfId="1" applyNumberFormat="1" applyFont="1" applyBorder="1" applyAlignment="1">
      <alignment horizontal="center" vertical="center" wrapText="1"/>
    </xf>
    <xf numFmtId="2" fontId="21" fillId="0" borderId="5" xfId="4" applyNumberFormat="1" applyFont="1" applyBorder="1" applyAlignment="1">
      <alignment horizontal="center" vertical="center"/>
    </xf>
    <xf numFmtId="2" fontId="21" fillId="3" borderId="5" xfId="4" applyNumberFormat="1" applyFont="1" applyFill="1" applyBorder="1" applyAlignment="1">
      <alignment horizontal="center" vertical="center"/>
    </xf>
    <xf numFmtId="165" fontId="21" fillId="0" borderId="5" xfId="1" applyNumberFormat="1" applyFont="1" applyBorder="1" applyAlignment="1">
      <alignment horizontal="center" vertical="center" wrapText="1"/>
    </xf>
    <xf numFmtId="1" fontId="21" fillId="0" borderId="5" xfId="1" applyNumberFormat="1" applyFont="1" applyBorder="1" applyAlignment="1">
      <alignment horizontal="center" vertical="center" wrapText="1"/>
    </xf>
    <xf numFmtId="4" fontId="21" fillId="4" borderId="5" xfId="1" applyNumberFormat="1" applyFont="1" applyFill="1" applyBorder="1" applyAlignment="1">
      <alignment horizontal="center" vertical="center" wrapText="1"/>
    </xf>
    <xf numFmtId="4" fontId="21" fillId="0" borderId="0" xfId="1" applyNumberFormat="1" applyFont="1" applyBorder="1" applyAlignment="1">
      <alignment horizontal="center" vertical="center" wrapText="1"/>
    </xf>
    <xf numFmtId="4" fontId="21" fillId="2" borderId="0" xfId="1" applyNumberFormat="1" applyFont="1" applyFill="1" applyBorder="1" applyAlignment="1">
      <alignment horizontal="center" vertical="center" wrapText="1"/>
    </xf>
    <xf numFmtId="3" fontId="21" fillId="0" borderId="5" xfId="1" applyNumberFormat="1" applyFont="1" applyBorder="1" applyAlignment="1">
      <alignment horizontal="center" vertical="center" wrapText="1"/>
    </xf>
    <xf numFmtId="3" fontId="19" fillId="6" borderId="5" xfId="1" applyNumberFormat="1" applyFont="1" applyFill="1" applyBorder="1" applyAlignment="1">
      <alignment horizontal="center" wrapText="1"/>
    </xf>
    <xf numFmtId="4" fontId="21" fillId="4" borderId="5" xfId="1" applyNumberFormat="1" applyFont="1" applyFill="1" applyBorder="1" applyAlignment="1">
      <alignment horizontal="center" wrapText="1"/>
    </xf>
    <xf numFmtId="4" fontId="21" fillId="2" borderId="0" xfId="1" applyNumberFormat="1" applyFont="1" applyFill="1" applyBorder="1" applyAlignment="1">
      <alignment horizontal="center" wrapText="1"/>
    </xf>
    <xf numFmtId="0" fontId="21" fillId="2" borderId="0" xfId="1" applyFont="1" applyFill="1" applyAlignment="1">
      <alignment horizontal="center" wrapText="1"/>
    </xf>
    <xf numFmtId="3" fontId="21" fillId="0" borderId="5" xfId="1" applyNumberFormat="1" applyFont="1" applyFill="1" applyBorder="1" applyAlignment="1">
      <alignment horizontal="center" wrapText="1"/>
    </xf>
    <xf numFmtId="49" fontId="21" fillId="0" borderId="5" xfId="1" applyNumberFormat="1" applyFont="1" applyBorder="1" applyAlignment="1">
      <alignment horizontal="center" vertical="center" wrapText="1"/>
    </xf>
    <xf numFmtId="3" fontId="21" fillId="4" borderId="5" xfId="1" applyNumberFormat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wrapText="1"/>
    </xf>
    <xf numFmtId="1" fontId="21" fillId="0" borderId="5" xfId="1" applyNumberFormat="1" applyFont="1" applyBorder="1" applyAlignment="1">
      <alignment horizontal="center" wrapText="1"/>
    </xf>
    <xf numFmtId="4" fontId="21" fillId="0" borderId="0" xfId="1" applyNumberFormat="1" applyFont="1" applyAlignment="1">
      <alignment horizontal="center" wrapText="1"/>
    </xf>
    <xf numFmtId="3" fontId="21" fillId="0" borderId="0" xfId="1" applyNumberFormat="1" applyFont="1" applyAlignment="1">
      <alignment horizontal="center" wrapText="1"/>
    </xf>
    <xf numFmtId="4" fontId="8" fillId="2" borderId="18" xfId="0" applyNumberFormat="1" applyFont="1" applyFill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21" fillId="0" borderId="0" xfId="1" applyFont="1" applyAlignment="1">
      <alignment horizontal="left" vertical="center" wrapText="1"/>
    </xf>
    <xf numFmtId="0" fontId="23" fillId="0" borderId="0" xfId="1" applyFont="1" applyAlignment="1">
      <alignment horizontal="justify" vertical="center"/>
    </xf>
    <xf numFmtId="0" fontId="21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0" xfId="1" applyFont="1" applyBorder="1" applyAlignment="1">
      <alignment horizontal="center" wrapText="1"/>
    </xf>
    <xf numFmtId="164" fontId="19" fillId="0" borderId="0" xfId="4" applyNumberFormat="1" applyFont="1" applyFill="1" applyBorder="1" applyAlignment="1" applyProtection="1">
      <alignment horizontal="center" wrapText="1"/>
      <protection hidden="1"/>
    </xf>
    <xf numFmtId="0" fontId="8" fillId="0" borderId="5" xfId="3" applyFont="1" applyFill="1" applyBorder="1" applyAlignment="1">
      <alignment horizontal="center" wrapText="1"/>
    </xf>
    <xf numFmtId="0" fontId="21" fillId="0" borderId="5" xfId="1" applyFont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" fontId="21" fillId="0" borderId="0" xfId="1" applyNumberFormat="1" applyFont="1" applyFill="1" applyBorder="1" applyAlignment="1">
      <alignment horizont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wrapText="1"/>
    </xf>
    <xf numFmtId="0" fontId="21" fillId="7" borderId="0" xfId="1" applyFont="1" applyFill="1" applyAlignment="1">
      <alignment horizontal="center" wrapText="1"/>
    </xf>
    <xf numFmtId="0" fontId="21" fillId="0" borderId="0" xfId="1" applyFont="1" applyFill="1" applyAlignment="1">
      <alignment horizontal="center" wrapText="1"/>
    </xf>
    <xf numFmtId="4" fontId="21" fillId="0" borderId="0" xfId="1" applyNumberFormat="1" applyFont="1" applyFill="1" applyBorder="1" applyAlignment="1">
      <alignment horizontal="center" vertical="center" wrapText="1"/>
    </xf>
    <xf numFmtId="2" fontId="21" fillId="0" borderId="0" xfId="4" applyNumberFormat="1" applyFont="1" applyBorder="1" applyAlignment="1">
      <alignment horizontal="center" vertical="center"/>
    </xf>
    <xf numFmtId="2" fontId="21" fillId="0" borderId="0" xfId="4" applyNumberFormat="1" applyFont="1" applyFill="1" applyBorder="1" applyAlignment="1">
      <alignment horizontal="center" vertical="center"/>
    </xf>
    <xf numFmtId="2" fontId="24" fillId="3" borderId="5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left" wrapText="1"/>
    </xf>
    <xf numFmtId="4" fontId="4" fillId="0" borderId="0" xfId="0" applyNumberFormat="1" applyFont="1" applyFill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1" fontId="21" fillId="0" borderId="0" xfId="1" applyNumberFormat="1" applyFont="1" applyBorder="1" applyAlignment="1">
      <alignment horizontal="center" wrapText="1"/>
    </xf>
    <xf numFmtId="4" fontId="21" fillId="4" borderId="0" xfId="1" applyNumberFormat="1" applyFont="1" applyFill="1" applyBorder="1" applyAlignment="1">
      <alignment horizontal="center" wrapText="1"/>
    </xf>
    <xf numFmtId="0" fontId="21" fillId="0" borderId="0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4" fontId="8" fillId="2" borderId="5" xfId="3" applyNumberFormat="1" applyFont="1" applyFill="1" applyBorder="1" applyAlignment="1">
      <alignment horizontal="center" wrapText="1"/>
    </xf>
    <xf numFmtId="4" fontId="8" fillId="2" borderId="18" xfId="3" applyNumberFormat="1" applyFont="1" applyFill="1" applyBorder="1" applyAlignment="1">
      <alignment horizontal="center"/>
    </xf>
    <xf numFmtId="4" fontId="8" fillId="2" borderId="5" xfId="3" applyNumberFormat="1" applyFont="1" applyFill="1" applyBorder="1" applyAlignment="1">
      <alignment horizontal="center" vertical="center" wrapText="1"/>
    </xf>
    <xf numFmtId="4" fontId="13" fillId="2" borderId="5" xfId="3" applyNumberFormat="1" applyFont="1" applyFill="1" applyBorder="1" applyAlignment="1">
      <alignment horizontal="center" wrapText="1"/>
    </xf>
    <xf numFmtId="0" fontId="3" fillId="3" borderId="16" xfId="1" applyFont="1" applyFill="1" applyBorder="1" applyAlignment="1">
      <alignment vertical="center" wrapText="1"/>
    </xf>
    <xf numFmtId="0" fontId="3" fillId="0" borderId="16" xfId="1" applyFont="1" applyBorder="1" applyAlignment="1">
      <alignment vertical="center" wrapText="1"/>
    </xf>
    <xf numFmtId="0" fontId="3" fillId="2" borderId="16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wrapText="1"/>
    </xf>
    <xf numFmtId="0" fontId="19" fillId="2" borderId="16" xfId="1" applyFont="1" applyFill="1" applyBorder="1" applyAlignment="1">
      <alignment wrapText="1"/>
    </xf>
    <xf numFmtId="0" fontId="3" fillId="0" borderId="16" xfId="1" applyFont="1" applyFill="1" applyBorder="1" applyAlignment="1">
      <alignment vertical="center" wrapText="1"/>
    </xf>
    <xf numFmtId="0" fontId="3" fillId="0" borderId="5" xfId="1" applyFont="1" applyFill="1" applyBorder="1" applyAlignment="1">
      <alignment vertical="center" wrapText="1"/>
    </xf>
    <xf numFmtId="4" fontId="3" fillId="0" borderId="5" xfId="1" applyNumberFormat="1" applyFont="1" applyFill="1" applyBorder="1" applyAlignment="1">
      <alignment vertical="center" wrapText="1"/>
    </xf>
    <xf numFmtId="0" fontId="4" fillId="0" borderId="0" xfId="1" applyFont="1" applyFill="1"/>
    <xf numFmtId="0" fontId="4" fillId="3" borderId="0" xfId="1" applyFont="1" applyFill="1"/>
    <xf numFmtId="4" fontId="3" fillId="3" borderId="0" xfId="1" applyNumberFormat="1" applyFont="1" applyFill="1" applyBorder="1" applyAlignment="1">
      <alignment vertical="center" wrapText="1"/>
    </xf>
    <xf numFmtId="4" fontId="4" fillId="0" borderId="0" xfId="1" applyNumberFormat="1" applyFont="1" applyFill="1"/>
    <xf numFmtId="0" fontId="11" fillId="3" borderId="5" xfId="1" applyFont="1" applyFill="1" applyBorder="1" applyAlignment="1">
      <alignment wrapText="1"/>
    </xf>
    <xf numFmtId="0" fontId="3" fillId="0" borderId="5" xfId="1" applyFont="1" applyBorder="1" applyAlignment="1">
      <alignment wrapText="1"/>
    </xf>
    <xf numFmtId="4" fontId="3" fillId="5" borderId="5" xfId="1" applyNumberFormat="1" applyFont="1" applyFill="1" applyBorder="1" applyAlignment="1">
      <alignment horizontal="center" vertical="center" wrapText="1"/>
    </xf>
    <xf numFmtId="0" fontId="8" fillId="2" borderId="0" xfId="3" applyFont="1" applyFill="1" applyAlignment="1">
      <alignment wrapText="1"/>
    </xf>
    <xf numFmtId="4" fontId="8" fillId="0" borderId="0" xfId="3" applyNumberFormat="1" applyFont="1" applyFill="1"/>
    <xf numFmtId="165" fontId="21" fillId="7" borderId="5" xfId="1" applyNumberFormat="1" applyFont="1" applyFill="1" applyBorder="1" applyAlignment="1">
      <alignment horizontal="center" vertical="center" wrapText="1"/>
    </xf>
    <xf numFmtId="0" fontId="21" fillId="7" borderId="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vertical="center" indent="1"/>
    </xf>
    <xf numFmtId="0" fontId="5" fillId="0" borderId="0" xfId="1" applyFont="1" applyAlignment="1">
      <alignment horizontal="justify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justify" vertical="center"/>
    </xf>
    <xf numFmtId="0" fontId="6" fillId="0" borderId="0" xfId="1" applyFont="1" applyAlignment="1">
      <alignment horizontal="justify" vertical="center"/>
    </xf>
    <xf numFmtId="0" fontId="26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6" fillId="0" borderId="0" xfId="1" applyFont="1" applyAlignment="1">
      <alignment horizontal="justify" vertical="top"/>
    </xf>
    <xf numFmtId="0" fontId="5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4" fontId="30" fillId="3" borderId="5" xfId="0" applyNumberFormat="1" applyFont="1" applyFill="1" applyBorder="1" applyAlignment="1">
      <alignment horizontal="center" vertical="top"/>
    </xf>
    <xf numFmtId="0" fontId="6" fillId="0" borderId="3" xfId="0" applyFont="1" applyBorder="1" applyAlignment="1">
      <alignment vertical="center" wrapText="1"/>
    </xf>
    <xf numFmtId="0" fontId="31" fillId="0" borderId="5" xfId="0" applyFont="1" applyFill="1" applyBorder="1" applyAlignment="1">
      <alignment horizontal="center" vertical="top"/>
    </xf>
    <xf numFmtId="0" fontId="7" fillId="0" borderId="3" xfId="0" applyFont="1" applyBorder="1" applyAlignment="1">
      <alignment vertical="center" wrapText="1"/>
    </xf>
    <xf numFmtId="4" fontId="32" fillId="0" borderId="5" xfId="0" applyNumberFormat="1" applyFont="1" applyFill="1" applyBorder="1" applyAlignment="1">
      <alignment horizontal="center" vertical="top"/>
    </xf>
    <xf numFmtId="4" fontId="31" fillId="0" borderId="5" xfId="0" applyNumberFormat="1" applyFont="1" applyFill="1" applyBorder="1" applyAlignment="1">
      <alignment horizontal="center" vertical="top"/>
    </xf>
    <xf numFmtId="4" fontId="7" fillId="3" borderId="4" xfId="0" applyNumberFormat="1" applyFont="1" applyFill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0" applyFont="1" applyAlignment="1">
      <alignment horizontal="justify" vertical="center" wrapText="1"/>
    </xf>
    <xf numFmtId="0" fontId="35" fillId="0" borderId="1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6" fillId="2" borderId="5" xfId="0" applyFont="1" applyFill="1" applyBorder="1" applyAlignment="1">
      <alignment wrapText="1"/>
    </xf>
    <xf numFmtId="0" fontId="36" fillId="2" borderId="14" xfId="0" applyFont="1" applyFill="1" applyBorder="1" applyAlignment="1">
      <alignment wrapText="1"/>
    </xf>
    <xf numFmtId="166" fontId="36" fillId="2" borderId="14" xfId="0" applyNumberFormat="1" applyFont="1" applyFill="1" applyBorder="1" applyAlignment="1">
      <alignment wrapText="1"/>
    </xf>
    <xf numFmtId="166" fontId="36" fillId="2" borderId="5" xfId="0" applyNumberFormat="1" applyFont="1" applyFill="1" applyBorder="1" applyAlignment="1">
      <alignment wrapText="1"/>
    </xf>
    <xf numFmtId="3" fontId="36" fillId="2" borderId="5" xfId="0" applyNumberFormat="1" applyFont="1" applyFill="1" applyBorder="1" applyAlignment="1">
      <alignment wrapText="1"/>
    </xf>
    <xf numFmtId="4" fontId="4" fillId="0" borderId="0" xfId="0" applyNumberFormat="1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vertical="center" wrapText="1"/>
    </xf>
    <xf numFmtId="167" fontId="3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5" fillId="0" borderId="5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8" fillId="0" borderId="0" xfId="1" applyFont="1"/>
    <xf numFmtId="0" fontId="5" fillId="0" borderId="0" xfId="1" applyFont="1"/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 wrapText="1"/>
    </xf>
    <xf numFmtId="4" fontId="7" fillId="0" borderId="3" xfId="1" applyNumberFormat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4" fontId="13" fillId="0" borderId="15" xfId="4" applyNumberFormat="1" applyFont="1" applyFill="1" applyBorder="1" applyAlignment="1">
      <alignment horizontal="center" vertical="center" wrapText="1"/>
    </xf>
    <xf numFmtId="4" fontId="13" fillId="0" borderId="16" xfId="4" applyNumberFormat="1" applyFont="1" applyFill="1" applyBorder="1" applyAlignment="1">
      <alignment horizontal="center" vertical="center" wrapText="1"/>
    </xf>
    <xf numFmtId="0" fontId="13" fillId="0" borderId="0" xfId="3" applyFont="1" applyFill="1" applyAlignment="1">
      <alignment horizontal="center"/>
    </xf>
    <xf numFmtId="0" fontId="14" fillId="0" borderId="0" xfId="3" applyFont="1" applyFill="1" applyBorder="1" applyAlignment="1">
      <alignment horizontal="center"/>
    </xf>
    <xf numFmtId="0" fontId="15" fillId="0" borderId="14" xfId="3" applyFont="1" applyFill="1" applyBorder="1" applyAlignment="1">
      <alignment horizontal="center" wrapText="1"/>
    </xf>
    <xf numFmtId="0" fontId="15" fillId="0" borderId="17" xfId="3" applyFont="1" applyFill="1" applyBorder="1" applyAlignment="1">
      <alignment horizontal="center" wrapText="1"/>
    </xf>
    <xf numFmtId="0" fontId="13" fillId="0" borderId="14" xfId="3" applyFont="1" applyFill="1" applyBorder="1" applyAlignment="1">
      <alignment horizontal="center"/>
    </xf>
    <xf numFmtId="0" fontId="13" fillId="0" borderId="17" xfId="3" applyFont="1" applyFill="1" applyBorder="1" applyAlignment="1">
      <alignment horizontal="center"/>
    </xf>
    <xf numFmtId="0" fontId="13" fillId="0" borderId="14" xfId="3" applyFont="1" applyFill="1" applyBorder="1" applyAlignment="1">
      <alignment horizontal="center" vertical="center" wrapText="1"/>
    </xf>
    <xf numFmtId="0" fontId="13" fillId="0" borderId="17" xfId="3" applyFont="1" applyFill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19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5" fillId="0" borderId="5" xfId="0" applyFont="1" applyBorder="1" applyAlignment="1">
      <alignment vertical="center" wrapText="1"/>
    </xf>
    <xf numFmtId="0" fontId="21" fillId="0" borderId="0" xfId="1" applyFont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1" fillId="0" borderId="0" xfId="1" applyFont="1" applyAlignment="1">
      <alignment horizontal="left" vertical="center" wrapText="1"/>
    </xf>
  </cellXfs>
  <cellStyles count="9">
    <cellStyle name="Гиперссылка" xfId="2" builtinId="8"/>
    <cellStyle name="Обычный" xfId="0" builtinId="0"/>
    <cellStyle name="Обычный 2" xfId="1"/>
    <cellStyle name="Обычный 2 2" xfId="4"/>
    <cellStyle name="Обычный 2 3" xfId="7"/>
    <cellStyle name="Обычный 2 3 2" xfId="6"/>
    <cellStyle name="Обычный 2 4" xfId="5"/>
    <cellStyle name="Обычный 3" xfId="3"/>
    <cellStyle name="Обычный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9%20&#1076;&#1086;&#10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74;&#1072;&#1085;/Desktop/&#1086;&#1091;%20&#1085;&#1072;%2001.02.18&#1075;111/1&#1086;&#1091;/3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9доу титул"/>
      <sheetName val="1"/>
      <sheetName val="2"/>
      <sheetName val="2а"/>
      <sheetName val="3"/>
      <sheetName val="4,5"/>
      <sheetName val="Приложение 2-1 "/>
      <sheetName val="Приложение 2-2"/>
    </sheetNames>
    <sheetDataSet>
      <sheetData sheetId="0"/>
      <sheetData sheetId="1"/>
      <sheetData sheetId="2"/>
      <sheetData sheetId="3">
        <row r="21">
          <cell r="L21">
            <v>13330142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у"/>
    </sheetNames>
    <sheetDataSet>
      <sheetData sheetId="0" refreshError="1">
        <row r="21">
          <cell r="L21">
            <v>59330560</v>
          </cell>
        </row>
        <row r="98">
          <cell r="H98" t="str">
            <v>транспортный налог</v>
          </cell>
        </row>
        <row r="108">
          <cell r="H108" t="str">
            <v>Другие аналогичные расходы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consultantplus://offline/ref=1373CE9D20D2E825725EF06EC9EA8C0EE0815B654D2F7BC8B47250DBF1iAlCL" TargetMode="External"/><Relationship Id="rId1" Type="http://schemas.openxmlformats.org/officeDocument/2006/relationships/hyperlink" Target="consultantplus://offline/ref=1373CE9D20D2E825725EF06EC9EA8C0EE0815B624A297BC8B47250DBF1iAlC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consultantplus://offline/ref=1373CE9D20D2E825725EF06EC9EA8C0EE0815C694E2A7BC8B47250DBF1iAlC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60"/>
  <sheetViews>
    <sheetView tabSelected="1" view="pageBreakPreview" topLeftCell="A14" zoomScale="90" zoomScaleNormal="100" zoomScaleSheetLayoutView="90" workbookViewId="0">
      <selection activeCell="A18" sqref="A18:A20"/>
    </sheetView>
  </sheetViews>
  <sheetFormatPr defaultRowHeight="15" x14ac:dyDescent="0.25"/>
  <cols>
    <col min="1" max="1" width="143.7109375" style="1" customWidth="1"/>
    <col min="2" max="16384" width="9.140625" style="1"/>
  </cols>
  <sheetData>
    <row r="1" spans="1:1" hidden="1" x14ac:dyDescent="0.25">
      <c r="A1" s="174"/>
    </row>
    <row r="2" spans="1:1" hidden="1" x14ac:dyDescent="0.25">
      <c r="A2" s="174"/>
    </row>
    <row r="3" spans="1:1" hidden="1" x14ac:dyDescent="0.25">
      <c r="A3" s="174"/>
    </row>
    <row r="4" spans="1:1" hidden="1" x14ac:dyDescent="0.25">
      <c r="A4" s="174"/>
    </row>
    <row r="5" spans="1:1" hidden="1" x14ac:dyDescent="0.25">
      <c r="A5" s="174"/>
    </row>
    <row r="6" spans="1:1" hidden="1" x14ac:dyDescent="0.25">
      <c r="A6" s="174"/>
    </row>
    <row r="7" spans="1:1" hidden="1" x14ac:dyDescent="0.25">
      <c r="A7" s="216"/>
    </row>
    <row r="8" spans="1:1" x14ac:dyDescent="0.25">
      <c r="A8" s="175"/>
    </row>
    <row r="9" spans="1:1" ht="21" customHeight="1" x14ac:dyDescent="0.25">
      <c r="A9" s="176" t="s">
        <v>600</v>
      </c>
    </row>
    <row r="10" spans="1:1" ht="20.25" x14ac:dyDescent="0.25">
      <c r="A10" s="177" t="s">
        <v>683</v>
      </c>
    </row>
    <row r="11" spans="1:1" ht="20.25" x14ac:dyDescent="0.25">
      <c r="A11" s="177" t="s">
        <v>688</v>
      </c>
    </row>
    <row r="12" spans="1:1" ht="14.25" customHeight="1" x14ac:dyDescent="0.25">
      <c r="A12" s="2" t="s">
        <v>601</v>
      </c>
    </row>
    <row r="13" spans="1:1" hidden="1" x14ac:dyDescent="0.25">
      <c r="A13" s="175" t="s">
        <v>602</v>
      </c>
    </row>
    <row r="14" spans="1:1" ht="22.5" customHeight="1" x14ac:dyDescent="0.25">
      <c r="A14" s="175" t="s">
        <v>689</v>
      </c>
    </row>
    <row r="15" spans="1:1" ht="13.5" customHeight="1" x14ac:dyDescent="0.25">
      <c r="A15" s="175" t="s">
        <v>603</v>
      </c>
    </row>
    <row r="16" spans="1:1" ht="28.5" customHeight="1" x14ac:dyDescent="0.25">
      <c r="A16" s="178" t="s">
        <v>679</v>
      </c>
    </row>
    <row r="17" spans="1:1" ht="36" customHeight="1" x14ac:dyDescent="0.25">
      <c r="A17" s="175"/>
    </row>
    <row r="18" spans="1:1" ht="20.25" x14ac:dyDescent="0.25">
      <c r="A18" s="179" t="s">
        <v>705</v>
      </c>
    </row>
    <row r="19" spans="1:1" ht="20.25" x14ac:dyDescent="0.25">
      <c r="A19" s="180" t="s">
        <v>604</v>
      </c>
    </row>
    <row r="20" spans="1:1" ht="20.25" x14ac:dyDescent="0.25">
      <c r="A20" s="180" t="s">
        <v>706</v>
      </c>
    </row>
    <row r="21" spans="1:1" ht="20.25" x14ac:dyDescent="0.25">
      <c r="A21" s="180" t="s">
        <v>678</v>
      </c>
    </row>
    <row r="22" spans="1:1" x14ac:dyDescent="0.25">
      <c r="A22" s="175"/>
    </row>
    <row r="23" spans="1:1" ht="15.75" x14ac:dyDescent="0.25">
      <c r="A23" s="178" t="s">
        <v>680</v>
      </c>
    </row>
    <row r="24" spans="1:1" ht="15.75" x14ac:dyDescent="0.25">
      <c r="A24" s="178"/>
    </row>
    <row r="25" spans="1:1" ht="32.25" customHeight="1" x14ac:dyDescent="0.25">
      <c r="A25" s="181" t="s">
        <v>690</v>
      </c>
    </row>
    <row r="26" spans="1:1" ht="15.75" x14ac:dyDescent="0.25">
      <c r="A26" s="178"/>
    </row>
    <row r="27" spans="1:1" ht="15.75" x14ac:dyDescent="0.25">
      <c r="A27" s="178" t="s">
        <v>691</v>
      </c>
    </row>
    <row r="28" spans="1:1" ht="15.75" x14ac:dyDescent="0.25">
      <c r="A28" s="178"/>
    </row>
    <row r="29" spans="1:1" ht="15.75" x14ac:dyDescent="0.25">
      <c r="A29" s="178" t="s">
        <v>605</v>
      </c>
    </row>
    <row r="30" spans="1:1" ht="15.75" x14ac:dyDescent="0.25">
      <c r="A30" s="178" t="s">
        <v>692</v>
      </c>
    </row>
    <row r="31" spans="1:1" ht="15.75" x14ac:dyDescent="0.25">
      <c r="A31" s="178"/>
    </row>
    <row r="32" spans="1:1" ht="15.75" x14ac:dyDescent="0.25">
      <c r="A32" s="178" t="s">
        <v>693</v>
      </c>
    </row>
    <row r="33" spans="1:1" ht="15.75" x14ac:dyDescent="0.25">
      <c r="A33" s="178"/>
    </row>
    <row r="34" spans="1:1" ht="15.75" x14ac:dyDescent="0.25">
      <c r="A34" s="178" t="s">
        <v>684</v>
      </c>
    </row>
    <row r="35" spans="1:1" ht="15.75" x14ac:dyDescent="0.25">
      <c r="A35" s="178" t="s">
        <v>606</v>
      </c>
    </row>
    <row r="36" spans="1:1" ht="15.75" x14ac:dyDescent="0.25">
      <c r="A36" s="178" t="s">
        <v>694</v>
      </c>
    </row>
    <row r="37" spans="1:1" ht="15.75" x14ac:dyDescent="0.25">
      <c r="A37" s="178"/>
    </row>
    <row r="38" spans="1:1" ht="15.75" x14ac:dyDescent="0.25">
      <c r="A38" s="178" t="s">
        <v>607</v>
      </c>
    </row>
    <row r="39" spans="1:1" x14ac:dyDescent="0.25">
      <c r="A39" s="182"/>
    </row>
    <row r="40" spans="1:1" ht="15.75" x14ac:dyDescent="0.25">
      <c r="A40" s="215" t="s">
        <v>608</v>
      </c>
    </row>
    <row r="41" spans="1:1" ht="15.75" x14ac:dyDescent="0.25">
      <c r="A41" s="215"/>
    </row>
    <row r="42" spans="1:1" ht="15.75" x14ac:dyDescent="0.25">
      <c r="A42" s="178"/>
    </row>
    <row r="43" spans="1:1" ht="15.75" x14ac:dyDescent="0.25">
      <c r="A43" s="178" t="s">
        <v>685</v>
      </c>
    </row>
    <row r="44" spans="1:1" ht="15.75" x14ac:dyDescent="0.25">
      <c r="A44" s="178" t="s">
        <v>695</v>
      </c>
    </row>
    <row r="45" spans="1:1" ht="15.75" x14ac:dyDescent="0.25">
      <c r="A45" s="178"/>
    </row>
    <row r="46" spans="1:1" ht="15.75" x14ac:dyDescent="0.25">
      <c r="A46" s="178" t="s">
        <v>609</v>
      </c>
    </row>
    <row r="47" spans="1:1" ht="15.75" x14ac:dyDescent="0.25">
      <c r="A47" s="178" t="s">
        <v>696</v>
      </c>
    </row>
    <row r="48" spans="1:1" x14ac:dyDescent="0.25">
      <c r="A48" s="219"/>
    </row>
    <row r="49" spans="1:1" ht="21.75" customHeight="1" x14ac:dyDescent="0.25">
      <c r="A49" s="219"/>
    </row>
    <row r="50" spans="1:1" ht="15.75" x14ac:dyDescent="0.25">
      <c r="A50" s="178" t="s">
        <v>686</v>
      </c>
    </row>
    <row r="51" spans="1:1" ht="15.75" x14ac:dyDescent="0.25">
      <c r="A51" s="178" t="s">
        <v>687</v>
      </c>
    </row>
    <row r="52" spans="1:1" ht="15.75" x14ac:dyDescent="0.25">
      <c r="A52" s="178" t="s">
        <v>610</v>
      </c>
    </row>
    <row r="53" spans="1:1" ht="15.75" x14ac:dyDescent="0.25">
      <c r="A53" s="178" t="s">
        <v>611</v>
      </c>
    </row>
    <row r="54" spans="1:1" ht="15.75" x14ac:dyDescent="0.25">
      <c r="A54" s="178" t="s">
        <v>682</v>
      </c>
    </row>
    <row r="55" spans="1:1" x14ac:dyDescent="0.25">
      <c r="A55" s="220" t="s">
        <v>697</v>
      </c>
    </row>
    <row r="56" spans="1:1" x14ac:dyDescent="0.25">
      <c r="A56" s="220" t="s">
        <v>698</v>
      </c>
    </row>
    <row r="57" spans="1:1" x14ac:dyDescent="0.25">
      <c r="A57" s="220" t="s">
        <v>699</v>
      </c>
    </row>
    <row r="58" spans="1:1" ht="15.75" x14ac:dyDescent="0.25">
      <c r="A58" s="178" t="s">
        <v>700</v>
      </c>
    </row>
    <row r="59" spans="1:1" ht="15.75" x14ac:dyDescent="0.25">
      <c r="A59" s="178" t="s">
        <v>701</v>
      </c>
    </row>
    <row r="60" spans="1:1" ht="15.75" x14ac:dyDescent="0.25">
      <c r="A60" s="178"/>
    </row>
  </sheetData>
  <pageMargins left="0.7" right="0.7" top="0.75" bottom="0.75" header="0.3" footer="0.3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zoomScale="110" zoomScaleNormal="110" workbookViewId="0">
      <selection activeCell="A7" sqref="A7:A8"/>
    </sheetView>
  </sheetViews>
  <sheetFormatPr defaultRowHeight="15" x14ac:dyDescent="0.25"/>
  <cols>
    <col min="1" max="1" width="90.140625" style="1" customWidth="1"/>
    <col min="2" max="2" width="22" style="1" customWidth="1"/>
    <col min="3" max="4" width="9.140625" style="1"/>
    <col min="5" max="5" width="11.85546875" style="1" bestFit="1" customWidth="1"/>
    <col min="6" max="16384" width="9.140625" style="1"/>
  </cols>
  <sheetData>
    <row r="1" spans="1:2" x14ac:dyDescent="0.25">
      <c r="A1" s="223" t="s">
        <v>612</v>
      </c>
      <c r="B1" s="223"/>
    </row>
    <row r="2" spans="1:2" x14ac:dyDescent="0.25">
      <c r="A2" s="223" t="s">
        <v>613</v>
      </c>
      <c r="B2" s="223"/>
    </row>
    <row r="3" spans="1:2" x14ac:dyDescent="0.25">
      <c r="A3" s="224" t="s">
        <v>614</v>
      </c>
      <c r="B3" s="224"/>
    </row>
    <row r="4" spans="1:2" x14ac:dyDescent="0.25">
      <c r="A4" s="214" t="s">
        <v>615</v>
      </c>
      <c r="B4" s="214"/>
    </row>
    <row r="5" spans="1:2" x14ac:dyDescent="0.25">
      <c r="A5" s="214" t="s">
        <v>616</v>
      </c>
      <c r="B5" s="214"/>
    </row>
    <row r="6" spans="1:2" ht="15.75" thickBot="1" x14ac:dyDescent="0.3">
      <c r="A6" s="214" t="s">
        <v>681</v>
      </c>
      <c r="B6" s="213"/>
    </row>
    <row r="7" spans="1:2" ht="15.75" x14ac:dyDescent="0.25">
      <c r="A7" s="225" t="s">
        <v>0</v>
      </c>
      <c r="B7" s="183" t="s">
        <v>617</v>
      </c>
    </row>
    <row r="8" spans="1:2" ht="16.5" thickBot="1" x14ac:dyDescent="0.3">
      <c r="A8" s="226"/>
      <c r="B8" s="184" t="s">
        <v>618</v>
      </c>
    </row>
    <row r="9" spans="1:2" ht="16.5" thickBot="1" x14ac:dyDescent="0.3">
      <c r="A9" s="185" t="s">
        <v>619</v>
      </c>
      <c r="B9" s="186">
        <f>B11+B17</f>
        <v>14949473.99</v>
      </c>
    </row>
    <row r="10" spans="1:2" ht="16.5" thickBot="1" x14ac:dyDescent="0.3">
      <c r="A10" s="187" t="s">
        <v>1</v>
      </c>
      <c r="B10" s="188"/>
    </row>
    <row r="11" spans="1:2" ht="16.5" thickBot="1" x14ac:dyDescent="0.3">
      <c r="A11" s="189" t="s">
        <v>620</v>
      </c>
      <c r="B11" s="190">
        <f>B13+B15</f>
        <v>13262108</v>
      </c>
    </row>
    <row r="12" spans="1:2" ht="16.5" thickBot="1" x14ac:dyDescent="0.3">
      <c r="A12" s="187" t="s">
        <v>2</v>
      </c>
      <c r="B12" s="188"/>
    </row>
    <row r="13" spans="1:2" ht="28.5" customHeight="1" thickBot="1" x14ac:dyDescent="0.3">
      <c r="A13" s="187" t="s">
        <v>621</v>
      </c>
      <c r="B13" s="191">
        <v>13262108</v>
      </c>
    </row>
    <row r="14" spans="1:2" ht="48" thickBot="1" x14ac:dyDescent="0.3">
      <c r="A14" s="187" t="s">
        <v>622</v>
      </c>
      <c r="B14" s="188"/>
    </row>
    <row r="15" spans="1:2" ht="42.75" customHeight="1" thickBot="1" x14ac:dyDescent="0.3">
      <c r="A15" s="187" t="s">
        <v>623</v>
      </c>
      <c r="B15" s="191"/>
    </row>
    <row r="16" spans="1:2" ht="15" customHeight="1" thickBot="1" x14ac:dyDescent="0.3">
      <c r="A16" s="187" t="s">
        <v>624</v>
      </c>
      <c r="B16" s="191">
        <v>2071746.76</v>
      </c>
    </row>
    <row r="17" spans="1:2" ht="26.25" customHeight="1" thickBot="1" x14ac:dyDescent="0.3">
      <c r="A17" s="189" t="s">
        <v>625</v>
      </c>
      <c r="B17" s="190">
        <f>B21+B19</f>
        <v>1687365.99</v>
      </c>
    </row>
    <row r="18" spans="1:2" ht="18.75" customHeight="1" thickBot="1" x14ac:dyDescent="0.3">
      <c r="A18" s="187" t="s">
        <v>2</v>
      </c>
      <c r="B18" s="191"/>
    </row>
    <row r="19" spans="1:2" ht="24" customHeight="1" thickBot="1" x14ac:dyDescent="0.3">
      <c r="A19" s="187" t="s">
        <v>626</v>
      </c>
      <c r="B19" s="191">
        <v>87000</v>
      </c>
    </row>
    <row r="20" spans="1:2" ht="16.5" thickBot="1" x14ac:dyDescent="0.3">
      <c r="A20" s="187" t="s">
        <v>627</v>
      </c>
      <c r="B20" s="191">
        <v>77574.87</v>
      </c>
    </row>
    <row r="21" spans="1:2" ht="19.5" customHeight="1" thickBot="1" x14ac:dyDescent="0.3">
      <c r="A21" s="187" t="s">
        <v>628</v>
      </c>
      <c r="B21" s="191">
        <v>1600365.99</v>
      </c>
    </row>
    <row r="22" spans="1:2" ht="16.5" customHeight="1" thickBot="1" x14ac:dyDescent="0.3">
      <c r="A22" s="187" t="s">
        <v>629</v>
      </c>
      <c r="B22" s="191">
        <v>0</v>
      </c>
    </row>
    <row r="23" spans="1:2" ht="15" customHeight="1" thickBot="1" x14ac:dyDescent="0.3">
      <c r="A23" s="185" t="s">
        <v>630</v>
      </c>
      <c r="B23" s="192">
        <f>B25+B26+B27</f>
        <v>-210355.64</v>
      </c>
    </row>
    <row r="24" spans="1:2" ht="15" customHeight="1" thickBot="1" x14ac:dyDescent="0.3">
      <c r="A24" s="187" t="s">
        <v>3</v>
      </c>
      <c r="B24" s="193"/>
    </row>
    <row r="25" spans="1:2" ht="16.5" thickBot="1" x14ac:dyDescent="0.3">
      <c r="A25" s="187" t="s">
        <v>631</v>
      </c>
      <c r="B25" s="193"/>
    </row>
    <row r="26" spans="1:2" ht="16.5" thickBot="1" x14ac:dyDescent="0.3">
      <c r="A26" s="187" t="s">
        <v>632</v>
      </c>
      <c r="B26" s="193">
        <v>-244956.64</v>
      </c>
    </row>
    <row r="27" spans="1:2" ht="16.5" thickBot="1" x14ac:dyDescent="0.3">
      <c r="A27" s="187" t="s">
        <v>633</v>
      </c>
      <c r="B27" s="193">
        <f>200+34401</f>
        <v>34601</v>
      </c>
    </row>
    <row r="28" spans="1:2" ht="16.5" thickBot="1" x14ac:dyDescent="0.3">
      <c r="A28" s="185" t="s">
        <v>634</v>
      </c>
      <c r="B28" s="192">
        <f>B31+B30</f>
        <v>3445340.5299999993</v>
      </c>
    </row>
    <row r="29" spans="1:2" ht="16.5" thickBot="1" x14ac:dyDescent="0.3">
      <c r="A29" s="187" t="s">
        <v>3</v>
      </c>
      <c r="B29" s="193"/>
    </row>
    <row r="30" spans="1:2" ht="16.5" thickBot="1" x14ac:dyDescent="0.3">
      <c r="A30" s="189" t="s">
        <v>635</v>
      </c>
      <c r="B30" s="193"/>
    </row>
    <row r="31" spans="1:2" ht="16.5" thickBot="1" x14ac:dyDescent="0.3">
      <c r="A31" s="189" t="s">
        <v>636</v>
      </c>
      <c r="B31" s="194">
        <f>B33+B41</f>
        <v>3445340.5299999993</v>
      </c>
    </row>
    <row r="32" spans="1:2" ht="16.5" thickBot="1" x14ac:dyDescent="0.3">
      <c r="A32" s="187" t="s">
        <v>4</v>
      </c>
      <c r="B32" s="193"/>
    </row>
    <row r="33" spans="1:5" ht="32.25" thickBot="1" x14ac:dyDescent="0.3">
      <c r="A33" s="189" t="s">
        <v>637</v>
      </c>
      <c r="B33" s="194">
        <f>B35+B36+B37+B39+B40</f>
        <v>2836709.8099999996</v>
      </c>
    </row>
    <row r="34" spans="1:5" ht="16.5" thickBot="1" x14ac:dyDescent="0.3">
      <c r="A34" s="187" t="s">
        <v>4</v>
      </c>
      <c r="B34" s="193"/>
    </row>
    <row r="35" spans="1:5" ht="16.5" thickBot="1" x14ac:dyDescent="0.3">
      <c r="A35" s="187" t="s">
        <v>638</v>
      </c>
      <c r="B35" s="193">
        <v>289900.59999999998</v>
      </c>
    </row>
    <row r="36" spans="1:5" ht="16.5" thickBot="1" x14ac:dyDescent="0.3">
      <c r="A36" s="187" t="s">
        <v>639</v>
      </c>
      <c r="B36" s="193">
        <v>1844679.0099999998</v>
      </c>
    </row>
    <row r="37" spans="1:5" ht="16.5" thickBot="1" x14ac:dyDescent="0.3">
      <c r="A37" s="187" t="s">
        <v>640</v>
      </c>
      <c r="B37" s="193">
        <v>632360.19999999995</v>
      </c>
    </row>
    <row r="38" spans="1:5" ht="16.5" thickBot="1" x14ac:dyDescent="0.3">
      <c r="A38" s="187" t="s">
        <v>641</v>
      </c>
      <c r="B38" s="193">
        <v>569320.19999999995</v>
      </c>
    </row>
    <row r="39" spans="1:5" ht="16.5" thickBot="1" x14ac:dyDescent="0.3">
      <c r="A39" s="187" t="s">
        <v>642</v>
      </c>
      <c r="B39" s="193"/>
    </row>
    <row r="40" spans="1:5" ht="16.5" thickBot="1" x14ac:dyDescent="0.3">
      <c r="A40" s="187" t="s">
        <v>643</v>
      </c>
      <c r="B40" s="193">
        <f>36072+33698</f>
        <v>69770</v>
      </c>
    </row>
    <row r="41" spans="1:5" ht="32.25" thickBot="1" x14ac:dyDescent="0.3">
      <c r="A41" s="189" t="s">
        <v>644</v>
      </c>
      <c r="B41" s="194">
        <f>B43+B44+B45+B47+B48</f>
        <v>608630.72</v>
      </c>
    </row>
    <row r="42" spans="1:5" ht="16.5" thickBot="1" x14ac:dyDescent="0.3">
      <c r="A42" s="187" t="s">
        <v>4</v>
      </c>
      <c r="B42" s="193"/>
    </row>
    <row r="43" spans="1:5" ht="10.5" customHeight="1" thickBot="1" x14ac:dyDescent="0.3">
      <c r="A43" s="187" t="s">
        <v>638</v>
      </c>
      <c r="B43" s="193"/>
    </row>
    <row r="44" spans="1:5" ht="16.5" thickBot="1" x14ac:dyDescent="0.3">
      <c r="A44" s="187" t="s">
        <v>639</v>
      </c>
      <c r="B44" s="193"/>
    </row>
    <row r="45" spans="1:5" ht="16.5" thickBot="1" x14ac:dyDescent="0.3">
      <c r="A45" s="187" t="s">
        <v>640</v>
      </c>
      <c r="B45" s="193">
        <v>608630.72</v>
      </c>
    </row>
    <row r="46" spans="1:5" ht="16.5" thickBot="1" x14ac:dyDescent="0.3">
      <c r="A46" s="187" t="s">
        <v>641</v>
      </c>
      <c r="B46" s="193"/>
      <c r="E46" s="5"/>
    </row>
    <row r="47" spans="1:5" ht="16.5" thickBot="1" x14ac:dyDescent="0.3">
      <c r="A47" s="187" t="s">
        <v>642</v>
      </c>
      <c r="B47" s="193"/>
    </row>
    <row r="48" spans="1:5" ht="16.5" thickBot="1" x14ac:dyDescent="0.3">
      <c r="A48" s="187" t="s">
        <v>643</v>
      </c>
      <c r="B48" s="193"/>
    </row>
    <row r="49" spans="1:2" ht="16.5" thickBot="1" x14ac:dyDescent="0.3">
      <c r="A49" s="189" t="s">
        <v>645</v>
      </c>
      <c r="B49" s="194">
        <f>B51+B52+B53+B55+B56</f>
        <v>331326.18</v>
      </c>
    </row>
    <row r="50" spans="1:2" ht="16.5" thickBot="1" x14ac:dyDescent="0.3">
      <c r="A50" s="187" t="s">
        <v>4</v>
      </c>
      <c r="B50" s="193"/>
    </row>
    <row r="51" spans="1:2" ht="16.5" thickBot="1" x14ac:dyDescent="0.3">
      <c r="A51" s="187" t="s">
        <v>638</v>
      </c>
      <c r="B51" s="193"/>
    </row>
    <row r="52" spans="1:2" ht="16.5" thickBot="1" x14ac:dyDescent="0.3">
      <c r="A52" s="187" t="s">
        <v>639</v>
      </c>
      <c r="B52" s="193">
        <v>98554.57</v>
      </c>
    </row>
    <row r="53" spans="1:2" ht="16.5" thickBot="1" x14ac:dyDescent="0.3">
      <c r="A53" s="187" t="s">
        <v>640</v>
      </c>
      <c r="B53" s="193">
        <v>232771.61</v>
      </c>
    </row>
    <row r="54" spans="1:2" ht="16.5" thickBot="1" x14ac:dyDescent="0.3">
      <c r="A54" s="187" t="s">
        <v>641</v>
      </c>
      <c r="B54" s="193">
        <v>232771.61</v>
      </c>
    </row>
    <row r="55" spans="1:2" ht="16.5" thickBot="1" x14ac:dyDescent="0.3">
      <c r="A55" s="187" t="s">
        <v>642</v>
      </c>
      <c r="B55" s="193"/>
    </row>
    <row r="56" spans="1:2" ht="16.5" thickBot="1" x14ac:dyDescent="0.3">
      <c r="A56" s="187" t="s">
        <v>643</v>
      </c>
      <c r="B56" s="193"/>
    </row>
  </sheetData>
  <mergeCells count="4">
    <mergeCell ref="A1:B1"/>
    <mergeCell ref="A2:B2"/>
    <mergeCell ref="A3:B3"/>
    <mergeCell ref="A7:A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opLeftCell="A28" workbookViewId="0">
      <selection activeCell="H37" sqref="H37"/>
    </sheetView>
  </sheetViews>
  <sheetFormatPr defaultRowHeight="15" x14ac:dyDescent="0.25"/>
  <cols>
    <col min="1" max="1" width="23.5703125" style="1" customWidth="1"/>
    <col min="2" max="2" width="10.140625" style="1" customWidth="1"/>
    <col min="3" max="3" width="14.7109375" style="1" customWidth="1"/>
    <col min="4" max="4" width="17.28515625" style="5" customWidth="1"/>
    <col min="5" max="5" width="15.85546875" style="1" customWidth="1"/>
    <col min="6" max="9" width="14.7109375" style="1" customWidth="1"/>
    <col min="10" max="16384" width="9.140625" style="1"/>
  </cols>
  <sheetData>
    <row r="1" spans="1:9" ht="15.75" x14ac:dyDescent="0.25">
      <c r="A1" s="116" t="s">
        <v>253</v>
      </c>
      <c r="B1" s="6"/>
      <c r="D1" s="7">
        <f>D20-'2а'!K9</f>
        <v>0</v>
      </c>
      <c r="E1" s="6"/>
      <c r="F1" s="6"/>
      <c r="G1" s="6"/>
      <c r="H1" s="6"/>
      <c r="I1" s="6"/>
    </row>
    <row r="2" spans="1:9" ht="15.75" x14ac:dyDescent="0.25">
      <c r="A2" s="6"/>
      <c r="B2" s="6"/>
      <c r="D2" s="7"/>
      <c r="E2" s="6"/>
      <c r="F2" s="6"/>
      <c r="G2" s="6"/>
      <c r="H2" s="6"/>
      <c r="I2" s="8" t="s">
        <v>5</v>
      </c>
    </row>
    <row r="3" spans="1:9" ht="15.75" x14ac:dyDescent="0.25">
      <c r="A3" s="235" t="s">
        <v>6</v>
      </c>
      <c r="B3" s="235"/>
      <c r="C3" s="235"/>
      <c r="D3" s="235"/>
      <c r="E3" s="235"/>
      <c r="F3" s="235"/>
      <c r="G3" s="235"/>
      <c r="H3" s="235"/>
      <c r="I3" s="235"/>
    </row>
    <row r="4" spans="1:9" ht="16.5" thickBot="1" x14ac:dyDescent="0.3">
      <c r="A4" s="235" t="s">
        <v>7</v>
      </c>
      <c r="B4" s="235"/>
      <c r="C4" s="235"/>
      <c r="D4" s="235"/>
      <c r="E4" s="235"/>
      <c r="F4" s="235"/>
      <c r="G4" s="235"/>
      <c r="H4" s="235"/>
      <c r="I4" s="235"/>
    </row>
    <row r="5" spans="1:9" x14ac:dyDescent="0.25">
      <c r="A5" s="236" t="s">
        <v>0</v>
      </c>
      <c r="B5" s="236" t="s">
        <v>8</v>
      </c>
      <c r="C5" s="239" t="s">
        <v>9</v>
      </c>
      <c r="D5" s="242" t="s">
        <v>10</v>
      </c>
      <c r="E5" s="243"/>
      <c r="F5" s="243"/>
      <c r="G5" s="243"/>
      <c r="H5" s="243"/>
      <c r="I5" s="244"/>
    </row>
    <row r="6" spans="1:9" ht="15.75" thickBot="1" x14ac:dyDescent="0.3">
      <c r="A6" s="237"/>
      <c r="B6" s="237"/>
      <c r="C6" s="240"/>
      <c r="D6" s="245" t="s">
        <v>11</v>
      </c>
      <c r="E6" s="246"/>
      <c r="F6" s="246"/>
      <c r="G6" s="246"/>
      <c r="H6" s="246"/>
      <c r="I6" s="247"/>
    </row>
    <row r="7" spans="1:9" ht="15.75" thickBot="1" x14ac:dyDescent="0.3">
      <c r="A7" s="237"/>
      <c r="B7" s="237"/>
      <c r="C7" s="240"/>
      <c r="D7" s="248" t="s">
        <v>12</v>
      </c>
      <c r="E7" s="251" t="s">
        <v>4</v>
      </c>
      <c r="F7" s="252"/>
      <c r="G7" s="252"/>
      <c r="H7" s="252"/>
      <c r="I7" s="253"/>
    </row>
    <row r="8" spans="1:9" ht="45.75" customHeight="1" thickBot="1" x14ac:dyDescent="0.3">
      <c r="A8" s="237"/>
      <c r="B8" s="237"/>
      <c r="C8" s="240"/>
      <c r="D8" s="249"/>
      <c r="E8" s="236" t="s">
        <v>13</v>
      </c>
      <c r="F8" s="254" t="s">
        <v>14</v>
      </c>
      <c r="G8" s="236" t="s">
        <v>15</v>
      </c>
      <c r="H8" s="251" t="s">
        <v>16</v>
      </c>
      <c r="I8" s="253"/>
    </row>
    <row r="9" spans="1:9" ht="117.75" customHeight="1" thickBot="1" x14ac:dyDescent="0.3">
      <c r="A9" s="238"/>
      <c r="B9" s="238"/>
      <c r="C9" s="241"/>
      <c r="D9" s="250"/>
      <c r="E9" s="238"/>
      <c r="F9" s="255"/>
      <c r="G9" s="238"/>
      <c r="H9" s="9" t="s">
        <v>12</v>
      </c>
      <c r="I9" s="9" t="s">
        <v>17</v>
      </c>
    </row>
    <row r="10" spans="1:9" ht="15.75" thickBot="1" x14ac:dyDescent="0.3">
      <c r="A10" s="10">
        <v>1</v>
      </c>
      <c r="B10" s="11">
        <v>2</v>
      </c>
      <c r="C10" s="111">
        <v>3</v>
      </c>
      <c r="D10" s="12">
        <v>4</v>
      </c>
      <c r="E10" s="11">
        <v>5</v>
      </c>
      <c r="F10" s="12" t="s">
        <v>18</v>
      </c>
      <c r="G10" s="11">
        <v>7</v>
      </c>
      <c r="H10" s="11">
        <v>8</v>
      </c>
      <c r="I10" s="11">
        <v>9</v>
      </c>
    </row>
    <row r="11" spans="1:9" ht="21.75" thickBot="1" x14ac:dyDescent="0.3">
      <c r="A11" s="13" t="s">
        <v>19</v>
      </c>
      <c r="B11" s="14">
        <v>100</v>
      </c>
      <c r="C11" s="113" t="s">
        <v>20</v>
      </c>
      <c r="D11" s="4">
        <f>E11+H11</f>
        <v>28762538.510000002</v>
      </c>
      <c r="E11" s="4">
        <f>'2а'!L9</f>
        <v>24574262.890000001</v>
      </c>
      <c r="F11" s="14"/>
      <c r="G11" s="14"/>
      <c r="H11" s="4">
        <f>'2а'!M9</f>
        <v>4188275.6199999996</v>
      </c>
      <c r="I11" s="14"/>
    </row>
    <row r="12" spans="1:9" ht="16.5" thickBot="1" x14ac:dyDescent="0.3">
      <c r="A12" s="13" t="s">
        <v>4</v>
      </c>
      <c r="B12" s="14"/>
      <c r="C12" s="114"/>
      <c r="D12" s="4"/>
      <c r="E12" s="14"/>
      <c r="F12" s="14"/>
      <c r="G12" s="14"/>
      <c r="H12" s="14"/>
      <c r="I12" s="14"/>
    </row>
    <row r="13" spans="1:9" ht="16.5" thickBot="1" x14ac:dyDescent="0.3">
      <c r="A13" s="13" t="s">
        <v>21</v>
      </c>
      <c r="B13" s="14">
        <v>110</v>
      </c>
      <c r="C13" s="114"/>
      <c r="D13" s="4"/>
      <c r="E13" s="14" t="s">
        <v>20</v>
      </c>
      <c r="F13" s="14"/>
      <c r="G13" s="14" t="s">
        <v>20</v>
      </c>
      <c r="H13" s="14"/>
      <c r="I13" s="14" t="s">
        <v>20</v>
      </c>
    </row>
    <row r="14" spans="1:9" ht="21.75" thickBot="1" x14ac:dyDescent="0.3">
      <c r="A14" s="13" t="s">
        <v>22</v>
      </c>
      <c r="B14" s="14">
        <v>120</v>
      </c>
      <c r="C14" s="114">
        <v>130</v>
      </c>
      <c r="D14" s="4">
        <f>H14</f>
        <v>4188275.6199999996</v>
      </c>
      <c r="E14" s="14"/>
      <c r="F14" s="14"/>
      <c r="G14" s="14" t="s">
        <v>20</v>
      </c>
      <c r="H14" s="4">
        <f>'2а'!M13</f>
        <v>4188275.6199999996</v>
      </c>
      <c r="I14" s="14"/>
    </row>
    <row r="15" spans="1:9" ht="32.25" thickBot="1" x14ac:dyDescent="0.3">
      <c r="A15" s="13" t="s">
        <v>23</v>
      </c>
      <c r="B15" s="14">
        <v>130</v>
      </c>
      <c r="C15" s="114"/>
      <c r="D15" s="4"/>
      <c r="E15" s="14" t="s">
        <v>20</v>
      </c>
      <c r="F15" s="14"/>
      <c r="G15" s="14" t="s">
        <v>20</v>
      </c>
      <c r="H15" s="14"/>
      <c r="I15" s="14" t="s">
        <v>20</v>
      </c>
    </row>
    <row r="16" spans="1:9" ht="74.25" thickBot="1" x14ac:dyDescent="0.3">
      <c r="A16" s="13" t="s">
        <v>24</v>
      </c>
      <c r="B16" s="14">
        <v>140</v>
      </c>
      <c r="C16" s="114"/>
      <c r="D16" s="4"/>
      <c r="E16" s="14" t="s">
        <v>20</v>
      </c>
      <c r="F16" s="14"/>
      <c r="G16" s="14" t="s">
        <v>20</v>
      </c>
      <c r="H16" s="14"/>
      <c r="I16" s="14" t="s">
        <v>20</v>
      </c>
    </row>
    <row r="17" spans="1:9" ht="21.75" thickBot="1" x14ac:dyDescent="0.3">
      <c r="A17" s="13" t="s">
        <v>25</v>
      </c>
      <c r="B17" s="14">
        <v>150</v>
      </c>
      <c r="C17" s="114"/>
      <c r="D17" s="4"/>
      <c r="E17" s="14" t="s">
        <v>20</v>
      </c>
      <c r="F17" s="14"/>
      <c r="G17" s="14"/>
      <c r="H17" s="14" t="s">
        <v>20</v>
      </c>
      <c r="I17" s="14" t="s">
        <v>20</v>
      </c>
    </row>
    <row r="18" spans="1:9" ht="16.5" thickBot="1" x14ac:dyDescent="0.3">
      <c r="A18" s="13" t="s">
        <v>26</v>
      </c>
      <c r="B18" s="14">
        <v>160</v>
      </c>
      <c r="C18" s="114"/>
      <c r="D18" s="4"/>
      <c r="E18" s="14" t="s">
        <v>20</v>
      </c>
      <c r="F18" s="14"/>
      <c r="G18" s="14" t="s">
        <v>20</v>
      </c>
      <c r="H18" s="14"/>
      <c r="I18" s="14"/>
    </row>
    <row r="19" spans="1:9" ht="21.75" thickBot="1" x14ac:dyDescent="0.3">
      <c r="A19" s="13" t="s">
        <v>27</v>
      </c>
      <c r="B19" s="14">
        <v>170</v>
      </c>
      <c r="C19" s="113" t="s">
        <v>20</v>
      </c>
      <c r="D19" s="4"/>
      <c r="E19" s="14" t="s">
        <v>20</v>
      </c>
      <c r="F19" s="14"/>
      <c r="G19" s="14" t="s">
        <v>20</v>
      </c>
      <c r="H19" s="14"/>
      <c r="I19" s="14" t="s">
        <v>20</v>
      </c>
    </row>
    <row r="20" spans="1:9" ht="21.75" thickBot="1" x14ac:dyDescent="0.3">
      <c r="A20" s="13" t="s">
        <v>28</v>
      </c>
      <c r="B20" s="14">
        <v>200</v>
      </c>
      <c r="C20" s="113" t="s">
        <v>20</v>
      </c>
      <c r="D20" s="4">
        <f>D22+D26+D30+D37+D38+D39</f>
        <v>28762538.509999998</v>
      </c>
      <c r="E20" s="4">
        <f>E22+E26+E30+E37+E38+E39+E28</f>
        <v>24574262.890000001</v>
      </c>
      <c r="F20" s="14"/>
      <c r="G20" s="14"/>
      <c r="H20" s="4">
        <f>H22+H26+H30+H37+H38+H39</f>
        <v>4188275.6199999996</v>
      </c>
      <c r="I20" s="14"/>
    </row>
    <row r="21" spans="1:9" ht="16.5" thickBot="1" x14ac:dyDescent="0.3">
      <c r="A21" s="13" t="s">
        <v>4</v>
      </c>
      <c r="B21" s="14"/>
      <c r="C21" s="114"/>
      <c r="D21" s="4"/>
      <c r="E21" s="14"/>
      <c r="F21" s="14"/>
      <c r="G21" s="14"/>
      <c r="H21" s="14"/>
      <c r="I21" s="14"/>
    </row>
    <row r="22" spans="1:9" ht="21.75" thickBot="1" x14ac:dyDescent="0.3">
      <c r="A22" s="13" t="s">
        <v>29</v>
      </c>
      <c r="B22" s="14">
        <v>210</v>
      </c>
      <c r="C22" s="114" t="s">
        <v>252</v>
      </c>
      <c r="D22" s="4">
        <f>E22+H22</f>
        <v>19706086</v>
      </c>
      <c r="E22" s="4">
        <f>E23+E25</f>
        <v>19698925</v>
      </c>
      <c r="F22" s="14"/>
      <c r="G22" s="14"/>
      <c r="H22" s="4">
        <f>H23+H25</f>
        <v>7161</v>
      </c>
      <c r="I22" s="14"/>
    </row>
    <row r="23" spans="1:9" x14ac:dyDescent="0.25">
      <c r="A23" s="15" t="s">
        <v>1</v>
      </c>
      <c r="B23" s="227">
        <v>211</v>
      </c>
      <c r="C23" s="233">
        <v>211.21299999999999</v>
      </c>
      <c r="D23" s="231">
        <f>E23+H23</f>
        <v>19696086</v>
      </c>
      <c r="E23" s="231">
        <f>'2а'!L21+'2а'!L29</f>
        <v>19688925</v>
      </c>
      <c r="F23" s="227"/>
      <c r="G23" s="227"/>
      <c r="H23" s="231">
        <f>'2а'!M21+'2а'!M29</f>
        <v>7161</v>
      </c>
      <c r="I23" s="227"/>
    </row>
    <row r="24" spans="1:9" ht="21.75" thickBot="1" x14ac:dyDescent="0.3">
      <c r="A24" s="13" t="s">
        <v>30</v>
      </c>
      <c r="B24" s="228"/>
      <c r="C24" s="234"/>
      <c r="D24" s="232"/>
      <c r="E24" s="228"/>
      <c r="F24" s="228"/>
      <c r="G24" s="228"/>
      <c r="H24" s="228"/>
      <c r="I24" s="228"/>
    </row>
    <row r="25" spans="1:9" ht="21.75" thickBot="1" x14ac:dyDescent="0.3">
      <c r="A25" s="13" t="s">
        <v>31</v>
      </c>
      <c r="B25" s="14">
        <v>212</v>
      </c>
      <c r="C25" s="114">
        <v>212</v>
      </c>
      <c r="D25" s="4">
        <f>E25+H25</f>
        <v>10000</v>
      </c>
      <c r="E25" s="4">
        <f>'2а'!L22+'2а'!L30</f>
        <v>10000</v>
      </c>
      <c r="F25" s="14"/>
      <c r="G25" s="14"/>
      <c r="H25" s="4">
        <f>'2а'!M22</f>
        <v>0</v>
      </c>
      <c r="I25" s="14"/>
    </row>
    <row r="26" spans="1:9" ht="21.75" thickBot="1" x14ac:dyDescent="0.3">
      <c r="A26" s="13" t="s">
        <v>32</v>
      </c>
      <c r="B26" s="14">
        <v>220</v>
      </c>
      <c r="C26" s="114">
        <v>262</v>
      </c>
      <c r="D26" s="4">
        <f>E26+H26</f>
        <v>1400000</v>
      </c>
      <c r="E26" s="4">
        <f>E27</f>
        <v>1400000</v>
      </c>
      <c r="F26" s="14"/>
      <c r="G26" s="14"/>
      <c r="H26" s="14"/>
      <c r="I26" s="14"/>
    </row>
    <row r="27" spans="1:9" ht="16.5" thickBot="1" x14ac:dyDescent="0.3">
      <c r="A27" s="13" t="s">
        <v>3</v>
      </c>
      <c r="B27" s="14">
        <v>221</v>
      </c>
      <c r="C27" s="114">
        <v>262</v>
      </c>
      <c r="D27" s="4">
        <f t="shared" ref="D27:D54" si="0">E27+H27</f>
        <v>1400000</v>
      </c>
      <c r="E27" s="4">
        <f>'2а'!L149</f>
        <v>1400000</v>
      </c>
      <c r="F27" s="14"/>
      <c r="G27" s="14"/>
      <c r="H27" s="14"/>
      <c r="I27" s="14"/>
    </row>
    <row r="28" spans="1:9" ht="32.25" thickBot="1" x14ac:dyDescent="0.3">
      <c r="A28" s="13" t="s">
        <v>265</v>
      </c>
      <c r="B28" s="14">
        <v>222</v>
      </c>
      <c r="C28" s="114">
        <v>263</v>
      </c>
      <c r="D28" s="4">
        <f>E28+H28</f>
        <v>0</v>
      </c>
      <c r="E28" s="4">
        <f>E29</f>
        <v>0</v>
      </c>
      <c r="F28" s="14"/>
      <c r="G28" s="14"/>
      <c r="H28" s="14"/>
      <c r="I28" s="14"/>
    </row>
    <row r="29" spans="1:9" ht="16.5" thickBot="1" x14ac:dyDescent="0.3">
      <c r="A29" s="13" t="s">
        <v>3</v>
      </c>
      <c r="B29" s="14">
        <v>223</v>
      </c>
      <c r="C29" s="114">
        <v>263</v>
      </c>
      <c r="D29" s="4">
        <f>E29+H29</f>
        <v>0</v>
      </c>
      <c r="E29" s="4">
        <f>'2а'!L152</f>
        <v>0</v>
      </c>
      <c r="F29" s="14"/>
      <c r="G29" s="14"/>
      <c r="H29" s="14"/>
      <c r="I29" s="14"/>
    </row>
    <row r="30" spans="1:9" ht="21.75" thickBot="1" x14ac:dyDescent="0.3">
      <c r="A30" s="13" t="s">
        <v>33</v>
      </c>
      <c r="B30" s="14">
        <v>230</v>
      </c>
      <c r="C30" s="114">
        <v>290</v>
      </c>
      <c r="D30" s="4">
        <f t="shared" si="0"/>
        <v>41215.69</v>
      </c>
      <c r="E30" s="4">
        <f>SUM(E32:E36)</f>
        <v>27606</v>
      </c>
      <c r="F30" s="14"/>
      <c r="G30" s="14"/>
      <c r="H30" s="4">
        <f>SUM(H32:H36)</f>
        <v>13609.689999999999</v>
      </c>
      <c r="I30" s="14"/>
    </row>
    <row r="31" spans="1:9" ht="16.5" thickBot="1" x14ac:dyDescent="0.3">
      <c r="A31" s="13" t="s">
        <v>3</v>
      </c>
      <c r="B31" s="14"/>
      <c r="C31" s="114"/>
      <c r="D31" s="4">
        <f t="shared" si="0"/>
        <v>0</v>
      </c>
      <c r="E31" s="14"/>
      <c r="F31" s="14"/>
      <c r="G31" s="14"/>
      <c r="H31" s="14"/>
      <c r="I31" s="14"/>
    </row>
    <row r="32" spans="1:9" ht="21.75" thickBot="1" x14ac:dyDescent="0.3">
      <c r="A32" s="13" t="s">
        <v>34</v>
      </c>
      <c r="B32" s="14">
        <v>231</v>
      </c>
      <c r="C32" s="114">
        <v>290</v>
      </c>
      <c r="D32" s="4">
        <f t="shared" si="0"/>
        <v>7354</v>
      </c>
      <c r="E32" s="4">
        <f>'2а'!L154</f>
        <v>7354</v>
      </c>
      <c r="F32" s="14"/>
      <c r="G32" s="14"/>
      <c r="H32" s="4">
        <f>'2а'!M154</f>
        <v>0</v>
      </c>
      <c r="I32" s="14"/>
    </row>
    <row r="33" spans="1:9" ht="16.5" thickBot="1" x14ac:dyDescent="0.3">
      <c r="A33" s="13" t="s">
        <v>35</v>
      </c>
      <c r="B33" s="14">
        <v>232</v>
      </c>
      <c r="C33" s="114">
        <v>290</v>
      </c>
      <c r="D33" s="4">
        <f t="shared" si="0"/>
        <v>20252</v>
      </c>
      <c r="E33" s="4">
        <f>'2а'!L155</f>
        <v>20252</v>
      </c>
      <c r="F33" s="14"/>
      <c r="G33" s="14"/>
      <c r="H33" s="4">
        <f>'2а'!M155</f>
        <v>0</v>
      </c>
      <c r="I33" s="14"/>
    </row>
    <row r="34" spans="1:9" ht="16.5" thickBot="1" x14ac:dyDescent="0.3">
      <c r="A34" s="13" t="s">
        <v>36</v>
      </c>
      <c r="B34" s="14">
        <v>233</v>
      </c>
      <c r="C34" s="114">
        <v>290</v>
      </c>
      <c r="D34" s="4">
        <f t="shared" si="0"/>
        <v>0</v>
      </c>
      <c r="E34" s="4">
        <f>'2а'!L156</f>
        <v>0</v>
      </c>
      <c r="F34" s="14"/>
      <c r="G34" s="14"/>
      <c r="H34" s="4">
        <f>'2а'!M156</f>
        <v>0</v>
      </c>
      <c r="I34" s="14"/>
    </row>
    <row r="35" spans="1:9" ht="16.5" thickBot="1" x14ac:dyDescent="0.3">
      <c r="A35" s="13" t="s">
        <v>37</v>
      </c>
      <c r="B35" s="14">
        <v>234</v>
      </c>
      <c r="C35" s="114">
        <v>290</v>
      </c>
      <c r="D35" s="4">
        <f t="shared" si="0"/>
        <v>3500</v>
      </c>
      <c r="E35" s="4">
        <f>'2а'!L157+'2а'!L158+'2а'!L159</f>
        <v>0</v>
      </c>
      <c r="F35" s="14"/>
      <c r="G35" s="14"/>
      <c r="H35" s="4">
        <f>'2а'!M157+'2а'!M158+'2а'!M159</f>
        <v>3500</v>
      </c>
      <c r="I35" s="14"/>
    </row>
    <row r="36" spans="1:9" ht="16.5" thickBot="1" x14ac:dyDescent="0.3">
      <c r="A36" s="13" t="s">
        <v>38</v>
      </c>
      <c r="B36" s="14">
        <v>235</v>
      </c>
      <c r="C36" s="114">
        <v>290</v>
      </c>
      <c r="D36" s="4">
        <f t="shared" si="0"/>
        <v>10109.689999999999</v>
      </c>
      <c r="E36" s="4">
        <f>'2а'!L160+'2а'!L161+'2а'!L162+'2а'!L163+'2а'!L164+'2а'!L165+'2а'!L166+'2а'!L167+'2а'!L168+'2а'!L169+'2а'!L170+'2а'!L171+'2а'!L172+'2а'!L173+'2а'!L174+'2а'!L175+'2а'!L176+'2а'!L177+'2а'!L178+'2а'!L179+'2а'!L180+'2а'!L181+'2а'!L182+'2а'!L183+'2а'!L184+'2а'!L185+'2а'!L186+'2а'!L160+'2а'!L161</f>
        <v>0</v>
      </c>
      <c r="F36" s="14"/>
      <c r="G36" s="14"/>
      <c r="H36" s="4">
        <f>'2а'!M180+'2а'!M181+'2а'!M182+'2а'!M183+'2а'!M184+'2а'!M186+'2а'!M160+'2а'!M161</f>
        <v>10109.689999999999</v>
      </c>
      <c r="I36" s="14"/>
    </row>
    <row r="37" spans="1:9" ht="21.75" thickBot="1" x14ac:dyDescent="0.3">
      <c r="A37" s="13" t="s">
        <v>39</v>
      </c>
      <c r="B37" s="14">
        <v>240</v>
      </c>
      <c r="C37" s="114"/>
      <c r="D37" s="4">
        <f t="shared" si="0"/>
        <v>0</v>
      </c>
      <c r="E37" s="14"/>
      <c r="F37" s="14"/>
      <c r="G37" s="14"/>
      <c r="H37" s="14"/>
      <c r="I37" s="14"/>
    </row>
    <row r="38" spans="1:9" ht="32.25" thickBot="1" x14ac:dyDescent="0.3">
      <c r="A38" s="13" t="s">
        <v>40</v>
      </c>
      <c r="B38" s="14">
        <v>250</v>
      </c>
      <c r="C38" s="114">
        <v>222.226</v>
      </c>
      <c r="D38" s="4">
        <f t="shared" si="0"/>
        <v>71457.060000000012</v>
      </c>
      <c r="E38" s="4">
        <f>'2а'!L45+'2а'!L46+'2а'!L47+'2а'!L48+'2а'!L50+'2а'!L51+'2а'!L52+'2а'!L94+'2а'!L93+'2а'!L130</f>
        <v>0</v>
      </c>
      <c r="F38" s="14"/>
      <c r="G38" s="14"/>
      <c r="H38" s="4">
        <f>'2а'!M45+'2а'!M46+'2а'!M47+'2а'!M48+'2а'!M50+'2а'!M51+'2а'!M52+'2а'!M93+'2а'!M94+'2а'!M130</f>
        <v>71457.060000000012</v>
      </c>
      <c r="I38" s="14"/>
    </row>
    <row r="39" spans="1:9" ht="21.75" thickBot="1" x14ac:dyDescent="0.3">
      <c r="A39" s="13" t="s">
        <v>41</v>
      </c>
      <c r="B39" s="14">
        <v>260</v>
      </c>
      <c r="C39" s="113" t="s">
        <v>20</v>
      </c>
      <c r="D39" s="4">
        <f>SUM(D40:D54)</f>
        <v>7543779.7599999998</v>
      </c>
      <c r="E39" s="4">
        <f>E40+E41+E42+E43+E44+E45+E46+E47+E48+E49+E50+E51+E52+E53+E54</f>
        <v>3447731.89</v>
      </c>
      <c r="F39" s="14"/>
      <c r="G39" s="14"/>
      <c r="H39" s="4">
        <f>H40+H41+H42+H43+H44+H45+H46+H47+H48+H49+H50+H51+H52+H53+H54</f>
        <v>4096047.8699999996</v>
      </c>
      <c r="I39" s="14"/>
    </row>
    <row r="40" spans="1:9" ht="16.5" thickBot="1" x14ac:dyDescent="0.3">
      <c r="A40" s="13" t="s">
        <v>42</v>
      </c>
      <c r="B40" s="14">
        <v>261</v>
      </c>
      <c r="C40" s="114">
        <v>221</v>
      </c>
      <c r="D40" s="4">
        <f>E40+H40</f>
        <v>95981.010000000009</v>
      </c>
      <c r="E40" s="4">
        <f>'2а'!L35</f>
        <v>0</v>
      </c>
      <c r="F40" s="14"/>
      <c r="G40" s="14"/>
      <c r="H40" s="4">
        <f>'2а'!M35</f>
        <v>95981.010000000009</v>
      </c>
      <c r="I40" s="14"/>
    </row>
    <row r="41" spans="1:9" ht="16.5" thickBot="1" x14ac:dyDescent="0.3">
      <c r="A41" s="13" t="s">
        <v>43</v>
      </c>
      <c r="B41" s="14">
        <v>262</v>
      </c>
      <c r="C41" s="114">
        <v>222</v>
      </c>
      <c r="D41" s="4">
        <f t="shared" si="0"/>
        <v>0</v>
      </c>
      <c r="E41" s="4">
        <f>'2а'!L49</f>
        <v>0</v>
      </c>
      <c r="F41" s="14"/>
      <c r="G41" s="14"/>
      <c r="H41" s="4">
        <f>'2а'!M49</f>
        <v>0</v>
      </c>
      <c r="I41" s="14"/>
    </row>
    <row r="42" spans="1:9" ht="16.5" thickBot="1" x14ac:dyDescent="0.3">
      <c r="A42" s="13" t="s">
        <v>44</v>
      </c>
      <c r="B42" s="14">
        <v>263</v>
      </c>
      <c r="C42" s="114">
        <v>223</v>
      </c>
      <c r="D42" s="4">
        <f t="shared" si="0"/>
        <v>1725450.05</v>
      </c>
      <c r="E42" s="4">
        <f>'2а'!L53</f>
        <v>1724000</v>
      </c>
      <c r="F42" s="14"/>
      <c r="G42" s="14"/>
      <c r="H42" s="4">
        <f>'2а'!M53</f>
        <v>1450.05</v>
      </c>
      <c r="I42" s="14"/>
    </row>
    <row r="43" spans="1:9" ht="21.75" thickBot="1" x14ac:dyDescent="0.3">
      <c r="A43" s="13" t="s">
        <v>45</v>
      </c>
      <c r="B43" s="14">
        <v>264</v>
      </c>
      <c r="C43" s="114">
        <v>224</v>
      </c>
      <c r="D43" s="4">
        <f t="shared" si="0"/>
        <v>0</v>
      </c>
      <c r="E43" s="4">
        <f>'2а'!L64</f>
        <v>0</v>
      </c>
      <c r="F43" s="14"/>
      <c r="G43" s="14"/>
      <c r="H43" s="4">
        <f>'2а'!M64</f>
        <v>0</v>
      </c>
      <c r="I43" s="14"/>
    </row>
    <row r="44" spans="1:9" ht="21.75" thickBot="1" x14ac:dyDescent="0.3">
      <c r="A44" s="13" t="s">
        <v>46</v>
      </c>
      <c r="B44" s="14">
        <v>265</v>
      </c>
      <c r="C44" s="114">
        <v>225</v>
      </c>
      <c r="D44" s="4">
        <f t="shared" si="0"/>
        <v>741437.83000000007</v>
      </c>
      <c r="E44" s="4">
        <f>'2а'!L69</f>
        <v>488421.89</v>
      </c>
      <c r="F44" s="14"/>
      <c r="G44" s="14"/>
      <c r="H44" s="4">
        <f>'2а'!M69</f>
        <v>253015.94</v>
      </c>
      <c r="I44" s="14"/>
    </row>
    <row r="45" spans="1:9" ht="16.5" thickBot="1" x14ac:dyDescent="0.3">
      <c r="A45" s="13" t="s">
        <v>49</v>
      </c>
      <c r="B45" s="14">
        <v>266</v>
      </c>
      <c r="C45" s="114">
        <v>226</v>
      </c>
      <c r="D45" s="4">
        <f t="shared" si="0"/>
        <v>1264728.02</v>
      </c>
      <c r="E45" s="4">
        <f>'2а'!L92-'2а'!L93-'2а'!L94-'2а'!L130</f>
        <v>999310</v>
      </c>
      <c r="F45" s="14"/>
      <c r="G45" s="14"/>
      <c r="H45" s="4">
        <f>'2а'!M92-'2а'!M93-'2а'!M94-'2а'!M130</f>
        <v>265418.02</v>
      </c>
      <c r="I45" s="14"/>
    </row>
    <row r="46" spans="1:9" ht="32.25" thickBot="1" x14ac:dyDescent="0.3">
      <c r="A46" s="13" t="s">
        <v>591</v>
      </c>
      <c r="B46" s="14">
        <v>267</v>
      </c>
      <c r="C46" s="114">
        <v>227</v>
      </c>
      <c r="D46" s="4">
        <f t="shared" si="0"/>
        <v>0</v>
      </c>
      <c r="E46" s="4">
        <f>'2а'!L133</f>
        <v>0</v>
      </c>
      <c r="F46" s="14"/>
      <c r="G46" s="14"/>
      <c r="H46" s="4">
        <f>'2а'!M133</f>
        <v>0</v>
      </c>
      <c r="I46" s="14"/>
    </row>
    <row r="47" spans="1:9" ht="21.75" thickBot="1" x14ac:dyDescent="0.3">
      <c r="A47" s="13" t="s">
        <v>592</v>
      </c>
      <c r="B47" s="14">
        <v>268</v>
      </c>
      <c r="C47" s="114">
        <v>228</v>
      </c>
      <c r="D47" s="4">
        <f t="shared" si="0"/>
        <v>0</v>
      </c>
      <c r="E47" s="4">
        <f>'2а'!L138</f>
        <v>0</v>
      </c>
      <c r="F47" s="14"/>
      <c r="G47" s="14"/>
      <c r="H47" s="4">
        <f>'2а'!M138</f>
        <v>0</v>
      </c>
      <c r="I47" s="14"/>
    </row>
    <row r="48" spans="1:9" ht="21.75" thickBot="1" x14ac:dyDescent="0.3">
      <c r="A48" s="13" t="s">
        <v>48</v>
      </c>
      <c r="B48" s="14">
        <v>269</v>
      </c>
      <c r="C48" s="114">
        <v>310</v>
      </c>
      <c r="D48" s="4">
        <f t="shared" si="0"/>
        <v>251508</v>
      </c>
      <c r="E48" s="4">
        <f>'2а'!L188</f>
        <v>100000</v>
      </c>
      <c r="F48" s="14"/>
      <c r="G48" s="14"/>
      <c r="H48" s="4">
        <f>'2а'!M188</f>
        <v>151508</v>
      </c>
      <c r="I48" s="14"/>
    </row>
    <row r="49" spans="1:9" ht="21.75" thickBot="1" x14ac:dyDescent="0.3">
      <c r="A49" s="13" t="s">
        <v>511</v>
      </c>
      <c r="B49" s="14">
        <v>270</v>
      </c>
      <c r="C49" s="114">
        <v>320</v>
      </c>
      <c r="D49" s="4">
        <f t="shared" si="0"/>
        <v>0</v>
      </c>
      <c r="E49" s="4">
        <f>'2а'!L195</f>
        <v>0</v>
      </c>
      <c r="F49" s="14"/>
      <c r="G49" s="14"/>
      <c r="H49" s="4">
        <f>'2а'!M195</f>
        <v>0</v>
      </c>
      <c r="I49" s="14"/>
    </row>
    <row r="50" spans="1:9" ht="16.5" thickBot="1" x14ac:dyDescent="0.3">
      <c r="A50" s="13" t="s">
        <v>47</v>
      </c>
      <c r="B50" s="14">
        <v>271</v>
      </c>
      <c r="C50" s="114">
        <v>340</v>
      </c>
      <c r="D50" s="4">
        <f t="shared" si="0"/>
        <v>3128821.8499999996</v>
      </c>
      <c r="E50" s="4">
        <f>'2а'!L205</f>
        <v>0</v>
      </c>
      <c r="F50" s="14"/>
      <c r="G50" s="14"/>
      <c r="H50" s="4">
        <f>'2а'!M205</f>
        <v>3128821.8499999996</v>
      </c>
      <c r="I50" s="14"/>
    </row>
    <row r="51" spans="1:9" ht="21.75" thickBot="1" x14ac:dyDescent="0.3">
      <c r="A51" s="13" t="s">
        <v>593</v>
      </c>
      <c r="B51" s="14">
        <v>272</v>
      </c>
      <c r="C51" s="114">
        <v>345</v>
      </c>
      <c r="D51" s="4">
        <f t="shared" si="0"/>
        <v>45870</v>
      </c>
      <c r="E51" s="4">
        <f>'2а'!L210</f>
        <v>0</v>
      </c>
      <c r="F51" s="14"/>
      <c r="G51" s="14"/>
      <c r="H51" s="4">
        <f>'2а'!M210</f>
        <v>45870</v>
      </c>
      <c r="I51" s="14"/>
    </row>
    <row r="52" spans="1:9" ht="32.25" thickBot="1" x14ac:dyDescent="0.3">
      <c r="A52" s="13" t="s">
        <v>594</v>
      </c>
      <c r="B52" s="14">
        <v>273</v>
      </c>
      <c r="C52" s="114">
        <v>346</v>
      </c>
      <c r="D52" s="4">
        <f t="shared" si="0"/>
        <v>259983</v>
      </c>
      <c r="E52" s="4">
        <f>'2а'!L215</f>
        <v>106000</v>
      </c>
      <c r="F52" s="14"/>
      <c r="G52" s="14"/>
      <c r="H52" s="4">
        <f>'2а'!M215</f>
        <v>153983</v>
      </c>
      <c r="I52" s="14"/>
    </row>
    <row r="53" spans="1:9" ht="36.75" customHeight="1" thickBot="1" x14ac:dyDescent="0.3">
      <c r="A53" s="13" t="s">
        <v>595</v>
      </c>
      <c r="B53" s="14">
        <v>274</v>
      </c>
      <c r="C53" s="114">
        <v>347</v>
      </c>
      <c r="D53" s="4">
        <f t="shared" si="0"/>
        <v>0</v>
      </c>
      <c r="E53" s="4">
        <f>'2а'!L220</f>
        <v>0</v>
      </c>
      <c r="F53" s="14"/>
      <c r="G53" s="14"/>
      <c r="H53" s="4">
        <f>'2а'!M220</f>
        <v>0</v>
      </c>
      <c r="I53" s="14"/>
    </row>
    <row r="54" spans="1:9" ht="42.75" thickBot="1" x14ac:dyDescent="0.3">
      <c r="A54" s="13" t="s">
        <v>596</v>
      </c>
      <c r="B54" s="14">
        <v>275</v>
      </c>
      <c r="C54" s="114">
        <v>349</v>
      </c>
      <c r="D54" s="4">
        <f t="shared" si="0"/>
        <v>30000</v>
      </c>
      <c r="E54" s="4">
        <f>'2а'!L223</f>
        <v>30000</v>
      </c>
      <c r="F54" s="14"/>
      <c r="G54" s="14"/>
      <c r="H54" s="4">
        <f>'2а'!M223</f>
        <v>0</v>
      </c>
      <c r="I54" s="14"/>
    </row>
    <row r="55" spans="1:9" ht="21.75" thickBot="1" x14ac:dyDescent="0.3">
      <c r="A55" s="13" t="s">
        <v>50</v>
      </c>
      <c r="B55" s="14">
        <v>300</v>
      </c>
      <c r="C55" s="112" t="s">
        <v>20</v>
      </c>
      <c r="D55" s="4"/>
      <c r="E55" s="14"/>
      <c r="F55" s="14"/>
      <c r="G55" s="14"/>
      <c r="H55" s="14"/>
      <c r="I55" s="14"/>
    </row>
    <row r="56" spans="1:9" x14ac:dyDescent="0.25">
      <c r="A56" s="15" t="s">
        <v>2</v>
      </c>
      <c r="B56" s="227">
        <v>310</v>
      </c>
      <c r="C56" s="229"/>
      <c r="D56" s="231"/>
      <c r="E56" s="227"/>
      <c r="F56" s="227"/>
      <c r="G56" s="227"/>
      <c r="H56" s="227"/>
      <c r="I56" s="227"/>
    </row>
    <row r="57" spans="1:9" ht="21.75" thickBot="1" x14ac:dyDescent="0.3">
      <c r="A57" s="13" t="s">
        <v>51</v>
      </c>
      <c r="B57" s="228"/>
      <c r="C57" s="230"/>
      <c r="D57" s="232"/>
      <c r="E57" s="228"/>
      <c r="F57" s="228"/>
      <c r="G57" s="228"/>
      <c r="H57" s="228"/>
      <c r="I57" s="228"/>
    </row>
    <row r="58" spans="1:9" ht="16.5" thickBot="1" x14ac:dyDescent="0.3">
      <c r="A58" s="13" t="s">
        <v>52</v>
      </c>
      <c r="B58" s="14">
        <v>320</v>
      </c>
      <c r="C58" s="112"/>
      <c r="D58" s="4"/>
      <c r="E58" s="14"/>
      <c r="F58" s="14"/>
      <c r="G58" s="14"/>
      <c r="H58" s="14"/>
      <c r="I58" s="14"/>
    </row>
    <row r="59" spans="1:9" ht="21.75" thickBot="1" x14ac:dyDescent="0.3">
      <c r="A59" s="13" t="s">
        <v>53</v>
      </c>
      <c r="B59" s="14">
        <v>400</v>
      </c>
      <c r="C59" s="112"/>
      <c r="D59" s="4"/>
      <c r="E59" s="14"/>
      <c r="F59" s="14"/>
      <c r="G59" s="14"/>
      <c r="H59" s="14"/>
      <c r="I59" s="14"/>
    </row>
    <row r="60" spans="1:9" x14ac:dyDescent="0.25">
      <c r="A60" s="15" t="s">
        <v>2</v>
      </c>
      <c r="B60" s="227">
        <v>410</v>
      </c>
      <c r="C60" s="229"/>
      <c r="D60" s="231"/>
      <c r="E60" s="227"/>
      <c r="F60" s="227"/>
      <c r="G60" s="227"/>
      <c r="H60" s="227"/>
      <c r="I60" s="227"/>
    </row>
    <row r="61" spans="1:9" ht="21.75" thickBot="1" x14ac:dyDescent="0.3">
      <c r="A61" s="13" t="s">
        <v>54</v>
      </c>
      <c r="B61" s="228"/>
      <c r="C61" s="230"/>
      <c r="D61" s="232"/>
      <c r="E61" s="228"/>
      <c r="F61" s="228"/>
      <c r="G61" s="228"/>
      <c r="H61" s="228"/>
      <c r="I61" s="228"/>
    </row>
    <row r="62" spans="1:9" ht="16.5" thickBot="1" x14ac:dyDescent="0.3">
      <c r="A62" s="13" t="s">
        <v>55</v>
      </c>
      <c r="B62" s="14">
        <v>420</v>
      </c>
      <c r="C62" s="112"/>
      <c r="D62" s="4"/>
      <c r="E62" s="14"/>
      <c r="F62" s="14"/>
      <c r="G62" s="14"/>
      <c r="H62" s="14"/>
      <c r="I62" s="14"/>
    </row>
    <row r="63" spans="1:9" ht="21.75" thickBot="1" x14ac:dyDescent="0.3">
      <c r="A63" s="13" t="s">
        <v>56</v>
      </c>
      <c r="B63" s="14">
        <v>500</v>
      </c>
      <c r="C63" s="112" t="s">
        <v>20</v>
      </c>
      <c r="D63" s="4"/>
      <c r="E63" s="14"/>
      <c r="F63" s="14"/>
      <c r="G63" s="14"/>
      <c r="H63" s="14"/>
      <c r="I63" s="14"/>
    </row>
    <row r="64" spans="1:9" ht="21.75" thickBot="1" x14ac:dyDescent="0.3">
      <c r="A64" s="13" t="s">
        <v>57</v>
      </c>
      <c r="B64" s="14">
        <v>600</v>
      </c>
      <c r="C64" s="112" t="s">
        <v>20</v>
      </c>
      <c r="D64" s="4"/>
      <c r="E64" s="14"/>
      <c r="F64" s="14"/>
      <c r="G64" s="14"/>
      <c r="H64" s="14"/>
      <c r="I64" s="14"/>
    </row>
  </sheetData>
  <mergeCells count="37">
    <mergeCell ref="A3:I3"/>
    <mergeCell ref="A4:I4"/>
    <mergeCell ref="A5:A9"/>
    <mergeCell ref="B5:B9"/>
    <mergeCell ref="C5:C9"/>
    <mergeCell ref="D5:I5"/>
    <mergeCell ref="D6:I6"/>
    <mergeCell ref="D7:D9"/>
    <mergeCell ref="E7:I7"/>
    <mergeCell ref="E8:E9"/>
    <mergeCell ref="F8:F9"/>
    <mergeCell ref="G8:G9"/>
    <mergeCell ref="H8:I8"/>
    <mergeCell ref="G23:G24"/>
    <mergeCell ref="H23:H24"/>
    <mergeCell ref="I23:I24"/>
    <mergeCell ref="B56:B57"/>
    <mergeCell ref="C56:C57"/>
    <mergeCell ref="D56:D57"/>
    <mergeCell ref="E56:E57"/>
    <mergeCell ref="F56:F57"/>
    <mergeCell ref="G56:G57"/>
    <mergeCell ref="H56:H57"/>
    <mergeCell ref="I56:I57"/>
    <mergeCell ref="B23:B24"/>
    <mergeCell ref="C23:C24"/>
    <mergeCell ref="D23:D24"/>
    <mergeCell ref="E23:E24"/>
    <mergeCell ref="F23:F24"/>
    <mergeCell ref="H60:H61"/>
    <mergeCell ref="I60:I61"/>
    <mergeCell ref="B60:B61"/>
    <mergeCell ref="C60:C61"/>
    <mergeCell ref="D60:D61"/>
    <mergeCell ref="E60:E61"/>
    <mergeCell ref="F60:F61"/>
    <mergeCell ref="G60:G61"/>
  </mergeCells>
  <pageMargins left="0.70866141732283472" right="0.70866141732283472" top="0.74803149606299213" bottom="0.74803149606299213" header="0.31496062992125984" footer="0.31496062992125984"/>
  <pageSetup paperSize="9" scale="59" orientation="portrait" copies="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236"/>
  <sheetViews>
    <sheetView topLeftCell="H59" zoomScale="60" zoomScaleNormal="60" zoomScaleSheetLayoutView="78" workbookViewId="0">
      <selection activeCell="L73" sqref="L73"/>
    </sheetView>
  </sheetViews>
  <sheetFormatPr defaultRowHeight="15.75" x14ac:dyDescent="0.25"/>
  <cols>
    <col min="1" max="7" width="9.140625" style="16" hidden="1" customWidth="1"/>
    <col min="8" max="8" width="89.7109375" style="16" customWidth="1"/>
    <col min="9" max="9" width="13.85546875" style="16" customWidth="1"/>
    <col min="10" max="10" width="13.85546875" style="17" customWidth="1"/>
    <col min="11" max="11" width="18.28515625" style="17" customWidth="1"/>
    <col min="12" max="12" width="19.42578125" style="17" customWidth="1"/>
    <col min="13" max="13" width="18.7109375" style="17" customWidth="1"/>
    <col min="14" max="14" width="17.42578125" style="17" customWidth="1"/>
    <col min="15" max="15" width="16.42578125" style="16" customWidth="1"/>
    <col min="16" max="16" width="18.140625" style="16" customWidth="1"/>
    <col min="17" max="17" width="17.140625" style="16" customWidth="1"/>
    <col min="18" max="18" width="16.5703125" style="16" customWidth="1"/>
    <col min="19" max="19" width="17.5703125" style="16" customWidth="1"/>
    <col min="20" max="20" width="31.28515625" style="16" customWidth="1"/>
    <col min="21" max="16384" width="9.140625" style="16"/>
  </cols>
  <sheetData>
    <row r="1" spans="8:133" hidden="1" x14ac:dyDescent="0.25"/>
    <row r="2" spans="8:133" hidden="1" x14ac:dyDescent="0.25"/>
    <row r="3" spans="8:133" ht="14.25" hidden="1" customHeight="1" x14ac:dyDescent="0.25">
      <c r="H3" s="18"/>
      <c r="I3" s="19"/>
      <c r="J3" s="19"/>
      <c r="K3" s="19"/>
      <c r="L3" s="19"/>
    </row>
    <row r="4" spans="8:133" ht="14.25" hidden="1" customHeight="1" x14ac:dyDescent="0.25">
      <c r="H4" s="260"/>
      <c r="I4" s="260"/>
      <c r="J4" s="19"/>
      <c r="K4" s="19"/>
      <c r="L4" s="19"/>
    </row>
    <row r="5" spans="8:133" ht="20.25" customHeight="1" x14ac:dyDescent="0.3">
      <c r="H5" s="261" t="s">
        <v>271</v>
      </c>
      <c r="I5" s="261"/>
      <c r="J5" s="261"/>
      <c r="K5" s="261"/>
      <c r="L5" s="261"/>
      <c r="R5" s="16" t="s">
        <v>58</v>
      </c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</row>
    <row r="6" spans="8:133" ht="14.25" customHeight="1" x14ac:dyDescent="0.25">
      <c r="H6" s="19"/>
      <c r="I6" s="19"/>
      <c r="J6" s="19"/>
      <c r="K6" s="19"/>
      <c r="L6" s="19">
        <v>24540644</v>
      </c>
      <c r="M6" s="46">
        <f>L6-L9</f>
        <v>-33618.890000000596</v>
      </c>
      <c r="O6" s="16">
        <v>24114768</v>
      </c>
      <c r="P6" s="171">
        <f>O9-O6</f>
        <v>0</v>
      </c>
      <c r="R6" s="16">
        <v>25439768</v>
      </c>
      <c r="S6" s="171">
        <f>R9-R6</f>
        <v>0</v>
      </c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8:133" ht="14.25" customHeight="1" x14ac:dyDescent="0.25">
      <c r="H7" s="262" t="s">
        <v>59</v>
      </c>
      <c r="I7" s="264" t="s">
        <v>60</v>
      </c>
      <c r="J7" s="266" t="s">
        <v>61</v>
      </c>
      <c r="K7" s="256" t="s">
        <v>583</v>
      </c>
      <c r="L7" s="258" t="s">
        <v>2</v>
      </c>
      <c r="M7" s="259"/>
      <c r="N7" s="256" t="s">
        <v>584</v>
      </c>
      <c r="O7" s="258" t="s">
        <v>2</v>
      </c>
      <c r="P7" s="259"/>
      <c r="Q7" s="256" t="s">
        <v>585</v>
      </c>
      <c r="R7" s="258" t="s">
        <v>2</v>
      </c>
      <c r="S7" s="25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8:133" ht="159" customHeight="1" x14ac:dyDescent="0.25">
      <c r="H8" s="263"/>
      <c r="I8" s="265"/>
      <c r="J8" s="267"/>
      <c r="K8" s="257"/>
      <c r="L8" s="21" t="s">
        <v>13</v>
      </c>
      <c r="M8" s="21" t="s">
        <v>16</v>
      </c>
      <c r="N8" s="257"/>
      <c r="O8" s="21" t="s">
        <v>13</v>
      </c>
      <c r="P8" s="21" t="s">
        <v>16</v>
      </c>
      <c r="Q8" s="257"/>
      <c r="R8" s="21" t="s">
        <v>13</v>
      </c>
      <c r="S8" s="21" t="s">
        <v>16</v>
      </c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8:133" ht="42.75" customHeight="1" x14ac:dyDescent="0.3">
      <c r="H9" s="22" t="s">
        <v>62</v>
      </c>
      <c r="I9" s="23"/>
      <c r="J9" s="24" t="s">
        <v>63</v>
      </c>
      <c r="K9" s="25">
        <f>L9+M9</f>
        <v>28762538.510000002</v>
      </c>
      <c r="L9" s="76">
        <f>L11+L12</f>
        <v>24574262.890000001</v>
      </c>
      <c r="M9" s="76">
        <f>M13</f>
        <v>4188275.6199999996</v>
      </c>
      <c r="N9" s="25">
        <f>O9+P9</f>
        <v>28303043.620000001</v>
      </c>
      <c r="O9" s="76">
        <f>O11+O12</f>
        <v>24114768</v>
      </c>
      <c r="P9" s="76">
        <f>P13</f>
        <v>4188275.6199999996</v>
      </c>
      <c r="Q9" s="25">
        <f>R9+S9</f>
        <v>29628043.620000001</v>
      </c>
      <c r="R9" s="76">
        <f>R11+R12</f>
        <v>25439768</v>
      </c>
      <c r="S9" s="76">
        <f>S13</f>
        <v>4188275.6199999996</v>
      </c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</row>
    <row r="10" spans="8:133" ht="21.75" customHeight="1" x14ac:dyDescent="0.3">
      <c r="H10" s="26" t="s">
        <v>2</v>
      </c>
      <c r="I10" s="23"/>
      <c r="J10" s="27"/>
      <c r="K10" s="25">
        <f t="shared" ref="K10:K112" si="0">L10+M10</f>
        <v>0</v>
      </c>
      <c r="L10" s="77"/>
      <c r="M10" s="77"/>
      <c r="N10" s="25">
        <f t="shared" ref="N10:N29" si="1">O10+P10</f>
        <v>0</v>
      </c>
      <c r="O10" s="77"/>
      <c r="P10" s="77"/>
      <c r="Q10" s="25">
        <f t="shared" ref="Q10:Q29" si="2">R10+S10</f>
        <v>0</v>
      </c>
      <c r="R10" s="77"/>
      <c r="S10" s="77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</row>
    <row r="11" spans="8:133" ht="21" customHeight="1" x14ac:dyDescent="0.3">
      <c r="H11" s="26" t="s">
        <v>64</v>
      </c>
      <c r="I11" s="23"/>
      <c r="J11" s="27" t="s">
        <v>65</v>
      </c>
      <c r="K11" s="25">
        <f t="shared" si="0"/>
        <v>23174262.890000001</v>
      </c>
      <c r="L11" s="76">
        <f>L18-L12</f>
        <v>23174262.890000001</v>
      </c>
      <c r="M11" s="77"/>
      <c r="N11" s="25">
        <f t="shared" si="1"/>
        <v>22714768</v>
      </c>
      <c r="O11" s="76">
        <f>O18-O12</f>
        <v>22714768</v>
      </c>
      <c r="P11" s="77"/>
      <c r="Q11" s="25">
        <f t="shared" si="2"/>
        <v>24039768</v>
      </c>
      <c r="R11" s="76">
        <f>R18-R12</f>
        <v>24039768</v>
      </c>
      <c r="S11" s="77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</row>
    <row r="12" spans="8:133" ht="22.5" customHeight="1" x14ac:dyDescent="0.3">
      <c r="H12" s="26" t="s">
        <v>66</v>
      </c>
      <c r="I12" s="23"/>
      <c r="J12" s="27" t="s">
        <v>67</v>
      </c>
      <c r="K12" s="25">
        <f t="shared" si="0"/>
        <v>1400000</v>
      </c>
      <c r="L12" s="76">
        <f>L147</f>
        <v>1400000</v>
      </c>
      <c r="M12" s="77"/>
      <c r="N12" s="25">
        <f t="shared" si="1"/>
        <v>1400000</v>
      </c>
      <c r="O12" s="76">
        <f>O147</f>
        <v>1400000</v>
      </c>
      <c r="P12" s="77"/>
      <c r="Q12" s="25">
        <f t="shared" si="2"/>
        <v>1400000</v>
      </c>
      <c r="R12" s="76">
        <f>R147</f>
        <v>1400000</v>
      </c>
      <c r="S12" s="77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</row>
    <row r="13" spans="8:133" ht="24" customHeight="1" x14ac:dyDescent="0.3">
      <c r="H13" s="26" t="s">
        <v>68</v>
      </c>
      <c r="I13" s="23"/>
      <c r="J13" s="27" t="s">
        <v>69</v>
      </c>
      <c r="K13" s="25">
        <f t="shared" si="0"/>
        <v>4188275.6199999996</v>
      </c>
      <c r="L13" s="76"/>
      <c r="M13" s="76">
        <f>SUM(M15:M17)</f>
        <v>4188275.6199999996</v>
      </c>
      <c r="N13" s="25">
        <f t="shared" si="1"/>
        <v>4188275.6199999996</v>
      </c>
      <c r="O13" s="76"/>
      <c r="P13" s="76">
        <f>SUM(P15:P17)</f>
        <v>4188275.6199999996</v>
      </c>
      <c r="Q13" s="25">
        <f t="shared" si="2"/>
        <v>4188275.6199999996</v>
      </c>
      <c r="R13" s="76"/>
      <c r="S13" s="76">
        <f>SUM(S15:S17)</f>
        <v>4188275.6199999996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</row>
    <row r="14" spans="8:133" ht="21" customHeight="1" x14ac:dyDescent="0.3">
      <c r="H14" s="26" t="s">
        <v>2</v>
      </c>
      <c r="I14" s="23"/>
      <c r="J14" s="27"/>
      <c r="K14" s="25">
        <f t="shared" si="0"/>
        <v>0</v>
      </c>
      <c r="L14" s="77"/>
      <c r="M14" s="77"/>
      <c r="N14" s="25">
        <f t="shared" si="1"/>
        <v>0</v>
      </c>
      <c r="O14" s="77"/>
      <c r="P14" s="77"/>
      <c r="Q14" s="25">
        <f t="shared" si="2"/>
        <v>0</v>
      </c>
      <c r="R14" s="77"/>
      <c r="S14" s="77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</row>
    <row r="15" spans="8:133" ht="18" customHeight="1" x14ac:dyDescent="0.3">
      <c r="H15" s="26" t="s">
        <v>70</v>
      </c>
      <c r="I15" s="23"/>
      <c r="J15" s="27"/>
      <c r="K15" s="25">
        <f t="shared" si="0"/>
        <v>4067876.55</v>
      </c>
      <c r="L15" s="77"/>
      <c r="M15" s="77">
        <v>4067876.55</v>
      </c>
      <c r="N15" s="25">
        <f t="shared" si="1"/>
        <v>4067876.55</v>
      </c>
      <c r="O15" s="77"/>
      <c r="P15" s="77">
        <v>4067876.55</v>
      </c>
      <c r="Q15" s="25">
        <f t="shared" si="2"/>
        <v>4067876.55</v>
      </c>
      <c r="R15" s="77"/>
      <c r="S15" s="77">
        <v>4067876.55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</row>
    <row r="16" spans="8:133" ht="18.75" customHeight="1" x14ac:dyDescent="0.3">
      <c r="H16" s="26" t="s">
        <v>71</v>
      </c>
      <c r="I16" s="23"/>
      <c r="J16" s="27"/>
      <c r="K16" s="25">
        <f t="shared" si="0"/>
        <v>78618.06</v>
      </c>
      <c r="L16" s="77"/>
      <c r="M16" s="77">
        <v>78618.06</v>
      </c>
      <c r="N16" s="25">
        <f t="shared" si="1"/>
        <v>78618.06</v>
      </c>
      <c r="O16" s="77"/>
      <c r="P16" s="77">
        <v>78618.06</v>
      </c>
      <c r="Q16" s="25">
        <f t="shared" si="2"/>
        <v>78618.06</v>
      </c>
      <c r="R16" s="77"/>
      <c r="S16" s="77">
        <v>78618.06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</row>
    <row r="17" spans="8:133" ht="18.75" x14ac:dyDescent="0.3">
      <c r="H17" s="26" t="s">
        <v>72</v>
      </c>
      <c r="I17" s="23"/>
      <c r="J17" s="27"/>
      <c r="K17" s="25">
        <f t="shared" si="0"/>
        <v>41781.01</v>
      </c>
      <c r="L17" s="77"/>
      <c r="M17" s="77">
        <v>41781.01</v>
      </c>
      <c r="N17" s="25">
        <f t="shared" si="1"/>
        <v>41781.01</v>
      </c>
      <c r="O17" s="77"/>
      <c r="P17" s="77">
        <v>41781.01</v>
      </c>
      <c r="Q17" s="25">
        <f t="shared" si="2"/>
        <v>41781.01</v>
      </c>
      <c r="R17" s="77"/>
      <c r="S17" s="77">
        <v>41781.01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</row>
    <row r="18" spans="8:133" ht="18.75" x14ac:dyDescent="0.3">
      <c r="H18" s="28" t="s">
        <v>73</v>
      </c>
      <c r="I18" s="29"/>
      <c r="J18" s="27"/>
      <c r="K18" s="25">
        <f t="shared" si="0"/>
        <v>28762538.510000002</v>
      </c>
      <c r="L18" s="76">
        <f>L19+L187</f>
        <v>24574262.890000001</v>
      </c>
      <c r="M18" s="76">
        <f>M19+M187</f>
        <v>4188275.6199999996</v>
      </c>
      <c r="N18" s="25">
        <f t="shared" si="1"/>
        <v>28303043.620000001</v>
      </c>
      <c r="O18" s="76">
        <f>O19+O187</f>
        <v>24114768</v>
      </c>
      <c r="P18" s="76">
        <f>P19+P187</f>
        <v>4188275.6199999996</v>
      </c>
      <c r="Q18" s="25">
        <f t="shared" si="2"/>
        <v>29628043.620000001</v>
      </c>
      <c r="R18" s="76">
        <f>R19+R187</f>
        <v>25439768</v>
      </c>
      <c r="S18" s="76">
        <f>S19+S187</f>
        <v>4188275.6199999996</v>
      </c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</row>
    <row r="19" spans="8:133" ht="21.75" customHeight="1" x14ac:dyDescent="0.25">
      <c r="H19" s="30" t="s">
        <v>74</v>
      </c>
      <c r="I19" s="29"/>
      <c r="J19" s="24" t="s">
        <v>75</v>
      </c>
      <c r="K19" s="25">
        <f t="shared" si="0"/>
        <v>25046355.66</v>
      </c>
      <c r="L19" s="76">
        <f>L20+L34+L147+L153+L150</f>
        <v>24338262.890000001</v>
      </c>
      <c r="M19" s="76">
        <f>M20+M34+M147+M153+M150</f>
        <v>708092.77</v>
      </c>
      <c r="N19" s="25">
        <f t="shared" si="1"/>
        <v>24596860.77</v>
      </c>
      <c r="O19" s="76">
        <f>O20+O34+O147+O153+O150</f>
        <v>23888768</v>
      </c>
      <c r="P19" s="76">
        <f>P20+P34+P147+P153+P150</f>
        <v>708092.77</v>
      </c>
      <c r="Q19" s="25">
        <f t="shared" si="2"/>
        <v>25879860.77</v>
      </c>
      <c r="R19" s="76">
        <f>R20+R34+R147+R153+R150</f>
        <v>25171768</v>
      </c>
      <c r="S19" s="76">
        <f>S20+S34+S147+S153+S150</f>
        <v>708092.77</v>
      </c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</row>
    <row r="20" spans="8:133" s="35" customFormat="1" ht="18.75" x14ac:dyDescent="0.25">
      <c r="H20" s="31" t="s">
        <v>76</v>
      </c>
      <c r="I20" s="32"/>
      <c r="J20" s="33" t="s">
        <v>77</v>
      </c>
      <c r="K20" s="34">
        <f t="shared" si="0"/>
        <v>19706086</v>
      </c>
      <c r="L20" s="78">
        <f>L21+L22+L29+L30</f>
        <v>19698925</v>
      </c>
      <c r="M20" s="78">
        <f>M21+M22+M29+M30</f>
        <v>7161</v>
      </c>
      <c r="N20" s="34">
        <f t="shared" si="1"/>
        <v>19324867</v>
      </c>
      <c r="O20" s="78">
        <f>O21+O22+O29+O30</f>
        <v>19317706</v>
      </c>
      <c r="P20" s="78">
        <f>P21+P22+P29+P30</f>
        <v>7161</v>
      </c>
      <c r="Q20" s="34">
        <f t="shared" si="2"/>
        <v>20626867</v>
      </c>
      <c r="R20" s="78">
        <f>R21+R22+R29+R30</f>
        <v>20619706</v>
      </c>
      <c r="S20" s="78">
        <f>S21+S22+S29+S30</f>
        <v>7161</v>
      </c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</row>
    <row r="21" spans="8:133" ht="21" customHeight="1" x14ac:dyDescent="0.3">
      <c r="H21" s="36" t="s">
        <v>78</v>
      </c>
      <c r="I21" s="32" t="s">
        <v>79</v>
      </c>
      <c r="J21" s="27" t="s">
        <v>80</v>
      </c>
      <c r="K21" s="25">
        <f t="shared" si="0"/>
        <v>15128656</v>
      </c>
      <c r="L21" s="77">
        <v>15123156</v>
      </c>
      <c r="M21" s="79">
        <v>5500</v>
      </c>
      <c r="N21" s="25">
        <f t="shared" si="1"/>
        <v>15128656</v>
      </c>
      <c r="O21" s="77">
        <v>15123156</v>
      </c>
      <c r="P21" s="79">
        <v>5500</v>
      </c>
      <c r="Q21" s="25">
        <f t="shared" si="2"/>
        <v>16128656</v>
      </c>
      <c r="R21" s="77">
        <v>16123156</v>
      </c>
      <c r="S21" s="79">
        <v>5500</v>
      </c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</row>
    <row r="22" spans="8:133" s="35" customFormat="1" ht="18" customHeight="1" x14ac:dyDescent="0.3">
      <c r="H22" s="37" t="s">
        <v>81</v>
      </c>
      <c r="I22" s="32" t="s">
        <v>82</v>
      </c>
      <c r="J22" s="38" t="s">
        <v>83</v>
      </c>
      <c r="K22" s="34">
        <f t="shared" si="0"/>
        <v>0</v>
      </c>
      <c r="L22" s="78">
        <f>SUM(L23:L28)</f>
        <v>0</v>
      </c>
      <c r="M22" s="78">
        <f>SUM(M23:M28)</f>
        <v>0</v>
      </c>
      <c r="N22" s="34">
        <f t="shared" si="1"/>
        <v>0</v>
      </c>
      <c r="O22" s="78">
        <f>SUM(O23:O28)</f>
        <v>0</v>
      </c>
      <c r="P22" s="78">
        <f>SUM(P23:P28)</f>
        <v>0</v>
      </c>
      <c r="Q22" s="34">
        <f t="shared" si="2"/>
        <v>0</v>
      </c>
      <c r="R22" s="78">
        <f>SUM(R23:R28)</f>
        <v>0</v>
      </c>
      <c r="S22" s="78">
        <f>SUM(S23:S28)</f>
        <v>0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</row>
    <row r="23" spans="8:133" ht="73.5" customHeight="1" x14ac:dyDescent="0.3">
      <c r="H23" s="39" t="s">
        <v>272</v>
      </c>
      <c r="I23" s="125" t="s">
        <v>273</v>
      </c>
      <c r="J23" s="41"/>
      <c r="K23" s="25">
        <f t="shared" si="0"/>
        <v>0</v>
      </c>
      <c r="L23" s="77"/>
      <c r="M23" s="79"/>
      <c r="N23" s="25">
        <f t="shared" si="1"/>
        <v>0</v>
      </c>
      <c r="O23" s="77"/>
      <c r="P23" s="79"/>
      <c r="Q23" s="25">
        <f t="shared" si="2"/>
        <v>0</v>
      </c>
      <c r="R23" s="77"/>
      <c r="S23" s="79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</row>
    <row r="24" spans="8:133" ht="35.25" customHeight="1" x14ac:dyDescent="0.3">
      <c r="H24" s="39" t="s">
        <v>274</v>
      </c>
      <c r="I24" s="40" t="s">
        <v>84</v>
      </c>
      <c r="J24" s="27"/>
      <c r="K24" s="25">
        <f t="shared" si="0"/>
        <v>0</v>
      </c>
      <c r="L24" s="80"/>
      <c r="M24" s="80"/>
      <c r="N24" s="25">
        <f t="shared" si="1"/>
        <v>0</v>
      </c>
      <c r="O24" s="80"/>
      <c r="P24" s="80"/>
      <c r="Q24" s="25">
        <f t="shared" si="2"/>
        <v>0</v>
      </c>
      <c r="R24" s="80"/>
      <c r="S24" s="8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</row>
    <row r="25" spans="8:133" ht="18.75" customHeight="1" x14ac:dyDescent="0.3">
      <c r="H25" s="39" t="s">
        <v>276</v>
      </c>
      <c r="I25" s="125" t="s">
        <v>275</v>
      </c>
      <c r="J25" s="27"/>
      <c r="K25" s="25">
        <f t="shared" si="0"/>
        <v>0</v>
      </c>
      <c r="L25" s="77"/>
      <c r="M25" s="79"/>
      <c r="N25" s="25">
        <f t="shared" si="1"/>
        <v>0</v>
      </c>
      <c r="O25" s="77"/>
      <c r="P25" s="79"/>
      <c r="Q25" s="25">
        <f t="shared" si="2"/>
        <v>0</v>
      </c>
      <c r="R25" s="77"/>
      <c r="S25" s="79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</row>
    <row r="26" spans="8:133" ht="20.100000000000001" customHeight="1" x14ac:dyDescent="0.3">
      <c r="H26" s="87" t="s">
        <v>277</v>
      </c>
      <c r="I26" s="88" t="s">
        <v>278</v>
      </c>
      <c r="J26" s="24"/>
      <c r="K26" s="25">
        <f t="shared" si="0"/>
        <v>0</v>
      </c>
      <c r="L26" s="81"/>
      <c r="M26" s="81"/>
      <c r="N26" s="25">
        <f t="shared" si="1"/>
        <v>0</v>
      </c>
      <c r="O26" s="81"/>
      <c r="P26" s="81"/>
      <c r="Q26" s="25">
        <f t="shared" si="2"/>
        <v>0</v>
      </c>
      <c r="R26" s="81"/>
      <c r="S26" s="81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</row>
    <row r="27" spans="8:133" ht="37.5" hidden="1" customHeight="1" x14ac:dyDescent="0.3">
      <c r="H27" s="87"/>
      <c r="I27" s="88"/>
      <c r="J27" s="27"/>
      <c r="K27" s="25">
        <f t="shared" si="0"/>
        <v>0</v>
      </c>
      <c r="L27" s="79"/>
      <c r="M27" s="81"/>
      <c r="N27" s="25">
        <f t="shared" si="1"/>
        <v>0</v>
      </c>
      <c r="O27" s="79"/>
      <c r="P27" s="81"/>
      <c r="Q27" s="25">
        <f t="shared" si="2"/>
        <v>0</v>
      </c>
      <c r="R27" s="79"/>
      <c r="S27" s="81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</row>
    <row r="28" spans="8:133" ht="20.100000000000001" hidden="1" customHeight="1" x14ac:dyDescent="0.3">
      <c r="H28" s="42"/>
      <c r="I28" s="43"/>
      <c r="J28" s="27"/>
      <c r="K28" s="25">
        <f t="shared" si="0"/>
        <v>0</v>
      </c>
      <c r="L28" s="79"/>
      <c r="M28" s="79"/>
      <c r="N28" s="25">
        <f t="shared" si="1"/>
        <v>0</v>
      </c>
      <c r="O28" s="79"/>
      <c r="P28" s="79"/>
      <c r="Q28" s="25">
        <f t="shared" si="2"/>
        <v>0</v>
      </c>
      <c r="R28" s="79"/>
      <c r="S28" s="79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</row>
    <row r="29" spans="8:133" ht="20.100000000000001" customHeight="1" x14ac:dyDescent="0.3">
      <c r="H29" s="44" t="s">
        <v>86</v>
      </c>
      <c r="I29" s="32" t="s">
        <v>87</v>
      </c>
      <c r="J29" s="38" t="s">
        <v>88</v>
      </c>
      <c r="K29" s="34">
        <f t="shared" si="0"/>
        <v>4567430</v>
      </c>
      <c r="L29" s="132">
        <v>4565769</v>
      </c>
      <c r="M29" s="78">
        <v>1661</v>
      </c>
      <c r="N29" s="34">
        <f t="shared" si="1"/>
        <v>4186211</v>
      </c>
      <c r="O29" s="132">
        <v>4184550</v>
      </c>
      <c r="P29" s="78">
        <v>1661</v>
      </c>
      <c r="Q29" s="34">
        <f t="shared" si="2"/>
        <v>4488211</v>
      </c>
      <c r="R29" s="132">
        <v>4486550</v>
      </c>
      <c r="S29" s="78">
        <v>1661</v>
      </c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</row>
    <row r="30" spans="8:133" ht="20.100000000000001" customHeight="1" x14ac:dyDescent="0.3">
      <c r="H30" s="37" t="s">
        <v>282</v>
      </c>
      <c r="I30" s="32" t="s">
        <v>283</v>
      </c>
      <c r="J30" s="38" t="s">
        <v>582</v>
      </c>
      <c r="K30" s="34">
        <f>L30+M30</f>
        <v>10000</v>
      </c>
      <c r="L30" s="34">
        <f>SUM(L31:L33)</f>
        <v>10000</v>
      </c>
      <c r="M30" s="34">
        <f>SUM(M31:M33)</f>
        <v>0</v>
      </c>
      <c r="N30" s="34">
        <f>O30+P30</f>
        <v>10000</v>
      </c>
      <c r="O30" s="34">
        <f>SUM(O31:O33)</f>
        <v>10000</v>
      </c>
      <c r="P30" s="34">
        <f>SUM(P31:P33)</f>
        <v>0</v>
      </c>
      <c r="Q30" s="34">
        <f>R30+S30</f>
        <v>10000</v>
      </c>
      <c r="R30" s="34">
        <f>SUM(R31:R33)</f>
        <v>10000</v>
      </c>
      <c r="S30" s="34">
        <f>SUM(S31:S33)</f>
        <v>0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</row>
    <row r="31" spans="8:133" ht="56.25" customHeight="1" x14ac:dyDescent="0.3">
      <c r="H31" s="42" t="s">
        <v>284</v>
      </c>
      <c r="I31" s="43" t="s">
        <v>285</v>
      </c>
      <c r="J31" s="27"/>
      <c r="K31" s="25">
        <f>L31+M31</f>
        <v>10000</v>
      </c>
      <c r="L31" s="151">
        <v>10000</v>
      </c>
      <c r="M31" s="152"/>
      <c r="N31" s="25">
        <f>O31+P31</f>
        <v>10000</v>
      </c>
      <c r="O31" s="151">
        <v>10000</v>
      </c>
      <c r="P31" s="152"/>
      <c r="Q31" s="25">
        <f>R31+S31</f>
        <v>10000</v>
      </c>
      <c r="R31" s="151">
        <v>10000</v>
      </c>
      <c r="S31" s="152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</row>
    <row r="32" spans="8:133" ht="56.25" customHeight="1" x14ac:dyDescent="0.3">
      <c r="H32" s="42" t="s">
        <v>286</v>
      </c>
      <c r="I32" s="43" t="s">
        <v>287</v>
      </c>
      <c r="J32" s="27"/>
      <c r="K32" s="25">
        <f t="shared" ref="K32:K33" si="3">L32+M32</f>
        <v>0</v>
      </c>
      <c r="L32" s="153"/>
      <c r="M32" s="152"/>
      <c r="N32" s="25">
        <f t="shared" ref="N32:N34" si="4">O32+P32</f>
        <v>0</v>
      </c>
      <c r="O32" s="153"/>
      <c r="P32" s="152"/>
      <c r="Q32" s="25">
        <f t="shared" ref="Q32:Q34" si="5">R32+S32</f>
        <v>0</v>
      </c>
      <c r="R32" s="153"/>
      <c r="S32" s="152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</row>
    <row r="33" spans="8:133" ht="20.100000000000001" customHeight="1" x14ac:dyDescent="0.3">
      <c r="H33" s="42" t="s">
        <v>288</v>
      </c>
      <c r="I33" s="43" t="s">
        <v>289</v>
      </c>
      <c r="J33" s="27"/>
      <c r="K33" s="25">
        <f t="shared" si="3"/>
        <v>0</v>
      </c>
      <c r="L33" s="151"/>
      <c r="M33" s="152"/>
      <c r="N33" s="25">
        <f t="shared" si="4"/>
        <v>0</v>
      </c>
      <c r="O33" s="151"/>
      <c r="P33" s="152"/>
      <c r="Q33" s="25">
        <f t="shared" si="5"/>
        <v>0</v>
      </c>
      <c r="R33" s="151"/>
      <c r="S33" s="152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</row>
    <row r="34" spans="8:133" s="35" customFormat="1" ht="20.100000000000001" customHeight="1" x14ac:dyDescent="0.3">
      <c r="H34" s="37" t="s">
        <v>89</v>
      </c>
      <c r="I34" s="32"/>
      <c r="J34" s="33" t="s">
        <v>90</v>
      </c>
      <c r="K34" s="34">
        <f t="shared" si="0"/>
        <v>3899053.97</v>
      </c>
      <c r="L34" s="78">
        <f>L35+L44+L53+L64+L69+L92+L133+L138</f>
        <v>3211731.89</v>
      </c>
      <c r="M34" s="78">
        <f>M35+M44+M53+M64+M69+M92+M133+M138</f>
        <v>687322.08000000007</v>
      </c>
      <c r="N34" s="34">
        <f t="shared" si="4"/>
        <v>3830778.08</v>
      </c>
      <c r="O34" s="78">
        <f>O35+O44+O53+O64+O69+O92+O133+O138</f>
        <v>3143456</v>
      </c>
      <c r="P34" s="78">
        <f>P35+P44+P53+P64+P69+P92+P133+P138</f>
        <v>687322.08000000007</v>
      </c>
      <c r="Q34" s="34">
        <f t="shared" si="5"/>
        <v>3811778.08</v>
      </c>
      <c r="R34" s="78">
        <f>R35+R44+R53+R64+R69+R92+R133+R138</f>
        <v>3124456</v>
      </c>
      <c r="S34" s="78">
        <f>S35+S44+S53+S64+S69+S92+S133+S138</f>
        <v>687322.08000000007</v>
      </c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</row>
    <row r="35" spans="8:133" s="35" customFormat="1" ht="20.100000000000001" customHeight="1" x14ac:dyDescent="0.3">
      <c r="H35" s="37" t="s">
        <v>91</v>
      </c>
      <c r="I35" s="32" t="s">
        <v>92</v>
      </c>
      <c r="J35" s="38" t="s">
        <v>93</v>
      </c>
      <c r="K35" s="34">
        <f>L35+M35</f>
        <v>95981.010000000009</v>
      </c>
      <c r="L35" s="34">
        <f>SUM(L36:L43)</f>
        <v>0</v>
      </c>
      <c r="M35" s="34">
        <f>SUM(M36:M43)</f>
        <v>95981.010000000009</v>
      </c>
      <c r="N35" s="34">
        <f>O35+P35</f>
        <v>95981.010000000009</v>
      </c>
      <c r="O35" s="34">
        <f>SUM(O36:O43)</f>
        <v>0</v>
      </c>
      <c r="P35" s="34">
        <f>SUM(P36:P43)</f>
        <v>95981.010000000009</v>
      </c>
      <c r="Q35" s="34">
        <f>R35+S35</f>
        <v>95981.010000000009</v>
      </c>
      <c r="R35" s="34">
        <f>SUM(R36:R43)</f>
        <v>0</v>
      </c>
      <c r="S35" s="34">
        <f>SUM(S36:S43)</f>
        <v>95981.010000000009</v>
      </c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</row>
    <row r="36" spans="8:133" ht="20.100000000000001" customHeight="1" x14ac:dyDescent="0.3">
      <c r="H36" s="42" t="s">
        <v>290</v>
      </c>
      <c r="I36" s="43" t="s">
        <v>94</v>
      </c>
      <c r="J36" s="27"/>
      <c r="K36" s="25">
        <f t="shared" si="0"/>
        <v>0</v>
      </c>
      <c r="L36" s="151"/>
      <c r="M36" s="152"/>
      <c r="N36" s="25">
        <f t="shared" ref="N36:N132" si="6">O36+P36</f>
        <v>0</v>
      </c>
      <c r="O36" s="151"/>
      <c r="P36" s="152"/>
      <c r="Q36" s="25">
        <f t="shared" ref="Q36:Q132" si="7">R36+S36</f>
        <v>0</v>
      </c>
      <c r="R36" s="151"/>
      <c r="S36" s="152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</row>
    <row r="37" spans="8:133" ht="37.5" customHeight="1" x14ac:dyDescent="0.3">
      <c r="H37" s="42" t="s">
        <v>291</v>
      </c>
      <c r="I37" s="43" t="s">
        <v>95</v>
      </c>
      <c r="J37" s="27"/>
      <c r="K37" s="25">
        <f t="shared" si="0"/>
        <v>0</v>
      </c>
      <c r="L37" s="151"/>
      <c r="M37" s="152"/>
      <c r="N37" s="25">
        <f t="shared" si="6"/>
        <v>0</v>
      </c>
      <c r="O37" s="151"/>
      <c r="P37" s="152"/>
      <c r="Q37" s="25">
        <f t="shared" si="7"/>
        <v>0</v>
      </c>
      <c r="R37" s="151"/>
      <c r="S37" s="152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</row>
    <row r="38" spans="8:133" ht="19.5" customHeight="1" x14ac:dyDescent="0.3">
      <c r="H38" s="26" t="s">
        <v>292</v>
      </c>
      <c r="I38" s="123" t="s">
        <v>293</v>
      </c>
      <c r="J38" s="27"/>
      <c r="K38" s="25">
        <f t="shared" si="0"/>
        <v>0</v>
      </c>
      <c r="L38" s="154"/>
      <c r="M38" s="152"/>
      <c r="N38" s="25">
        <f t="shared" si="6"/>
        <v>0</v>
      </c>
      <c r="O38" s="154"/>
      <c r="P38" s="152"/>
      <c r="Q38" s="25">
        <f t="shared" si="7"/>
        <v>0</v>
      </c>
      <c r="R38" s="154"/>
      <c r="S38" s="152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</row>
    <row r="39" spans="8:133" ht="20.100000000000001" customHeight="1" x14ac:dyDescent="0.3">
      <c r="H39" s="26" t="s">
        <v>227</v>
      </c>
      <c r="I39" s="43" t="s">
        <v>96</v>
      </c>
      <c r="J39" s="27"/>
      <c r="K39" s="25">
        <f t="shared" si="0"/>
        <v>17292.21</v>
      </c>
      <c r="L39" s="151"/>
      <c r="M39" s="152">
        <v>17292.21</v>
      </c>
      <c r="N39" s="25">
        <f t="shared" si="6"/>
        <v>17292.21</v>
      </c>
      <c r="O39" s="151"/>
      <c r="P39" s="152">
        <v>17292.21</v>
      </c>
      <c r="Q39" s="25">
        <f t="shared" si="7"/>
        <v>17292.21</v>
      </c>
      <c r="R39" s="151"/>
      <c r="S39" s="152">
        <v>17292.21</v>
      </c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</row>
    <row r="40" spans="8:133" ht="59.25" customHeight="1" x14ac:dyDescent="0.3">
      <c r="H40" s="26" t="s">
        <v>294</v>
      </c>
      <c r="I40" s="43" t="s">
        <v>279</v>
      </c>
      <c r="J40" s="27"/>
      <c r="K40" s="25">
        <f t="shared" si="0"/>
        <v>0</v>
      </c>
      <c r="L40" s="151"/>
      <c r="M40" s="152"/>
      <c r="N40" s="25">
        <f t="shared" si="6"/>
        <v>0</v>
      </c>
      <c r="O40" s="151"/>
      <c r="P40" s="152"/>
      <c r="Q40" s="25">
        <f t="shared" si="7"/>
        <v>0</v>
      </c>
      <c r="R40" s="151"/>
      <c r="S40" s="152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</row>
    <row r="41" spans="8:133" ht="39.75" customHeight="1" x14ac:dyDescent="0.3">
      <c r="H41" s="26" t="s">
        <v>295</v>
      </c>
      <c r="I41" s="43" t="s">
        <v>97</v>
      </c>
      <c r="J41" s="27"/>
      <c r="K41" s="25">
        <f t="shared" si="0"/>
        <v>0</v>
      </c>
      <c r="L41" s="151"/>
      <c r="M41" s="152"/>
      <c r="N41" s="25">
        <f t="shared" si="6"/>
        <v>0</v>
      </c>
      <c r="O41" s="151"/>
      <c r="P41" s="152"/>
      <c r="Q41" s="25">
        <f t="shared" si="7"/>
        <v>0</v>
      </c>
      <c r="R41" s="151"/>
      <c r="S41" s="152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</row>
    <row r="42" spans="8:133" ht="18.75" customHeight="1" x14ac:dyDescent="0.3">
      <c r="H42" s="26" t="s">
        <v>296</v>
      </c>
      <c r="I42" s="123" t="s">
        <v>280</v>
      </c>
      <c r="J42" s="27"/>
      <c r="K42" s="25">
        <f t="shared" si="0"/>
        <v>78688.800000000003</v>
      </c>
      <c r="L42" s="151"/>
      <c r="M42" s="152">
        <v>78688.800000000003</v>
      </c>
      <c r="N42" s="25">
        <f t="shared" si="6"/>
        <v>78688.800000000003</v>
      </c>
      <c r="O42" s="151"/>
      <c r="P42" s="152">
        <v>78688.800000000003</v>
      </c>
      <c r="Q42" s="25">
        <f t="shared" si="7"/>
        <v>78688.800000000003</v>
      </c>
      <c r="R42" s="151"/>
      <c r="S42" s="152">
        <v>78688.800000000003</v>
      </c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</row>
    <row r="43" spans="8:133" ht="20.100000000000001" customHeight="1" x14ac:dyDescent="0.3">
      <c r="H43" s="26" t="s">
        <v>85</v>
      </c>
      <c r="I43" s="43" t="s">
        <v>281</v>
      </c>
      <c r="J43" s="27"/>
      <c r="K43" s="25">
        <f t="shared" si="0"/>
        <v>0</v>
      </c>
      <c r="L43" s="151"/>
      <c r="M43" s="152"/>
      <c r="N43" s="25">
        <f t="shared" si="6"/>
        <v>0</v>
      </c>
      <c r="O43" s="151"/>
      <c r="P43" s="152"/>
      <c r="Q43" s="25">
        <f t="shared" si="7"/>
        <v>0</v>
      </c>
      <c r="R43" s="151"/>
      <c r="S43" s="152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</row>
    <row r="44" spans="8:133" s="35" customFormat="1" ht="21" customHeight="1" x14ac:dyDescent="0.3">
      <c r="H44" s="37" t="s">
        <v>98</v>
      </c>
      <c r="I44" s="32" t="s">
        <v>99</v>
      </c>
      <c r="J44" s="38" t="s">
        <v>100</v>
      </c>
      <c r="K44" s="34">
        <f t="shared" si="0"/>
        <v>0</v>
      </c>
      <c r="L44" s="78">
        <f>SUM(L45:L52)</f>
        <v>0</v>
      </c>
      <c r="M44" s="78">
        <f>SUM(M45:M52)</f>
        <v>0</v>
      </c>
      <c r="N44" s="34">
        <f t="shared" si="6"/>
        <v>0</v>
      </c>
      <c r="O44" s="78">
        <f>SUM(O45:O52)</f>
        <v>0</v>
      </c>
      <c r="P44" s="78">
        <f>SUM(P45:P52)</f>
        <v>0</v>
      </c>
      <c r="Q44" s="34">
        <f t="shared" si="7"/>
        <v>0</v>
      </c>
      <c r="R44" s="78">
        <f>SUM(R45:R52)</f>
        <v>0</v>
      </c>
      <c r="S44" s="78">
        <f>SUM(S45:S52)</f>
        <v>0</v>
      </c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</row>
    <row r="45" spans="8:133" ht="37.5" x14ac:dyDescent="0.3">
      <c r="H45" s="42" t="s">
        <v>297</v>
      </c>
      <c r="I45" s="43" t="s">
        <v>101</v>
      </c>
      <c r="J45" s="27"/>
      <c r="K45" s="25">
        <f t="shared" si="0"/>
        <v>0</v>
      </c>
      <c r="L45" s="79"/>
      <c r="M45" s="110"/>
      <c r="N45" s="25">
        <f t="shared" si="6"/>
        <v>0</v>
      </c>
      <c r="O45" s="79"/>
      <c r="P45" s="110"/>
      <c r="Q45" s="25">
        <f t="shared" si="7"/>
        <v>0</v>
      </c>
      <c r="R45" s="79"/>
      <c r="S45" s="110"/>
      <c r="T45" s="17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</row>
    <row r="46" spans="8:133" ht="56.25" x14ac:dyDescent="0.3">
      <c r="H46" s="42" t="s">
        <v>298</v>
      </c>
      <c r="I46" s="43" t="s">
        <v>102</v>
      </c>
      <c r="J46" s="27"/>
      <c r="K46" s="25">
        <f t="shared" si="0"/>
        <v>0</v>
      </c>
      <c r="L46" s="79"/>
      <c r="M46" s="110"/>
      <c r="N46" s="25">
        <f t="shared" si="6"/>
        <v>0</v>
      </c>
      <c r="O46" s="79"/>
      <c r="P46" s="110"/>
      <c r="Q46" s="25">
        <f t="shared" si="7"/>
        <v>0</v>
      </c>
      <c r="R46" s="79"/>
      <c r="S46" s="110"/>
      <c r="T46" s="17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</row>
    <row r="47" spans="8:133" ht="56.25" x14ac:dyDescent="0.3">
      <c r="H47" s="42" t="s">
        <v>299</v>
      </c>
      <c r="I47" s="43" t="s">
        <v>103</v>
      </c>
      <c r="J47" s="27"/>
      <c r="K47" s="25">
        <f t="shared" si="0"/>
        <v>0</v>
      </c>
      <c r="L47" s="79"/>
      <c r="M47" s="110"/>
      <c r="N47" s="25">
        <f t="shared" si="6"/>
        <v>0</v>
      </c>
      <c r="O47" s="79"/>
      <c r="P47" s="110"/>
      <c r="Q47" s="25">
        <f t="shared" si="7"/>
        <v>0</v>
      </c>
      <c r="R47" s="79"/>
      <c r="S47" s="110"/>
      <c r="T47" s="17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</row>
    <row r="48" spans="8:133" ht="37.5" x14ac:dyDescent="0.3">
      <c r="H48" s="42" t="s">
        <v>300</v>
      </c>
      <c r="I48" s="43" t="s">
        <v>104</v>
      </c>
      <c r="J48" s="27"/>
      <c r="K48" s="25">
        <f t="shared" si="0"/>
        <v>0</v>
      </c>
      <c r="L48" s="79"/>
      <c r="M48" s="110"/>
      <c r="N48" s="25">
        <f t="shared" si="6"/>
        <v>0</v>
      </c>
      <c r="O48" s="79"/>
      <c r="P48" s="110"/>
      <c r="Q48" s="25">
        <f t="shared" si="7"/>
        <v>0</v>
      </c>
      <c r="R48" s="79"/>
      <c r="S48" s="110"/>
      <c r="T48" s="17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</row>
    <row r="49" spans="8:133" ht="18.75" x14ac:dyDescent="0.3">
      <c r="H49" s="42" t="s">
        <v>301</v>
      </c>
      <c r="I49" s="43" t="s">
        <v>105</v>
      </c>
      <c r="J49" s="27"/>
      <c r="K49" s="25">
        <f t="shared" si="0"/>
        <v>0</v>
      </c>
      <c r="L49" s="79"/>
      <c r="M49" s="110"/>
      <c r="N49" s="25">
        <f t="shared" si="6"/>
        <v>0</v>
      </c>
      <c r="O49" s="79"/>
      <c r="P49" s="110"/>
      <c r="Q49" s="25">
        <f t="shared" si="7"/>
        <v>0</v>
      </c>
      <c r="R49" s="79"/>
      <c r="S49" s="110"/>
      <c r="T49" s="17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</row>
    <row r="50" spans="8:133" ht="75" x14ac:dyDescent="0.3">
      <c r="H50" s="42" t="s">
        <v>302</v>
      </c>
      <c r="I50" s="43" t="s">
        <v>303</v>
      </c>
      <c r="J50" s="27"/>
      <c r="K50" s="25">
        <f t="shared" ref="K50:K51" si="8">L50+M50</f>
        <v>0</v>
      </c>
      <c r="L50" s="79"/>
      <c r="M50" s="110"/>
      <c r="N50" s="25">
        <f t="shared" si="6"/>
        <v>0</v>
      </c>
      <c r="O50" s="79"/>
      <c r="P50" s="110"/>
      <c r="Q50" s="25">
        <f t="shared" si="7"/>
        <v>0</v>
      </c>
      <c r="R50" s="79"/>
      <c r="S50" s="110"/>
      <c r="T50" s="17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</row>
    <row r="51" spans="8:133" ht="37.5" x14ac:dyDescent="0.3">
      <c r="H51" s="42" t="s">
        <v>304</v>
      </c>
      <c r="I51" s="43" t="s">
        <v>305</v>
      </c>
      <c r="J51" s="27"/>
      <c r="K51" s="25">
        <f t="shared" si="8"/>
        <v>0</v>
      </c>
      <c r="L51" s="79"/>
      <c r="M51" s="110"/>
      <c r="N51" s="25">
        <f t="shared" si="6"/>
        <v>0</v>
      </c>
      <c r="O51" s="79"/>
      <c r="P51" s="110"/>
      <c r="Q51" s="25">
        <f t="shared" si="7"/>
        <v>0</v>
      </c>
      <c r="R51" s="79"/>
      <c r="S51" s="11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</row>
    <row r="52" spans="8:133" ht="18.75" x14ac:dyDescent="0.3">
      <c r="H52" s="42" t="s">
        <v>85</v>
      </c>
      <c r="I52" s="123" t="s">
        <v>306</v>
      </c>
      <c r="J52" s="27"/>
      <c r="K52" s="25">
        <f t="shared" si="0"/>
        <v>0</v>
      </c>
      <c r="L52" s="79"/>
      <c r="M52" s="110"/>
      <c r="N52" s="25">
        <f t="shared" si="6"/>
        <v>0</v>
      </c>
      <c r="O52" s="79"/>
      <c r="P52" s="110"/>
      <c r="Q52" s="25">
        <f t="shared" si="7"/>
        <v>0</v>
      </c>
      <c r="R52" s="79"/>
      <c r="S52" s="11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</row>
    <row r="53" spans="8:133" s="35" customFormat="1" ht="19.5" customHeight="1" x14ac:dyDescent="0.3">
      <c r="H53" s="37" t="s">
        <v>106</v>
      </c>
      <c r="I53" s="32" t="s">
        <v>107</v>
      </c>
      <c r="J53" s="38" t="s">
        <v>108</v>
      </c>
      <c r="K53" s="34">
        <f t="shared" si="0"/>
        <v>1725450.05</v>
      </c>
      <c r="L53" s="78">
        <f>SUM(L54:L63)</f>
        <v>1724000</v>
      </c>
      <c r="M53" s="78">
        <f>SUM(M54:M63)</f>
        <v>1450.05</v>
      </c>
      <c r="N53" s="34">
        <f t="shared" si="6"/>
        <v>1655050.05</v>
      </c>
      <c r="O53" s="78">
        <f>SUM(O54:O63)</f>
        <v>1653600</v>
      </c>
      <c r="P53" s="78">
        <f>SUM(P54:P63)</f>
        <v>1450.05</v>
      </c>
      <c r="Q53" s="34">
        <f t="shared" si="7"/>
        <v>1636050.05</v>
      </c>
      <c r="R53" s="78">
        <f>SUM(R54:R63)</f>
        <v>1634600</v>
      </c>
      <c r="S53" s="78">
        <f>SUM(S54:S63)</f>
        <v>1450.05</v>
      </c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</row>
    <row r="54" spans="8:133" ht="18.75" x14ac:dyDescent="0.3">
      <c r="H54" s="39" t="s">
        <v>208</v>
      </c>
      <c r="I54" s="40" t="s">
        <v>109</v>
      </c>
      <c r="J54" s="27"/>
      <c r="K54" s="25">
        <f t="shared" si="0"/>
        <v>1103000</v>
      </c>
      <c r="L54" s="77">
        <v>1103000</v>
      </c>
      <c r="M54" s="110"/>
      <c r="N54" s="25">
        <f t="shared" si="6"/>
        <v>810200</v>
      </c>
      <c r="O54" s="77">
        <v>810200</v>
      </c>
      <c r="P54" s="110"/>
      <c r="Q54" s="25">
        <f t="shared" si="7"/>
        <v>810200</v>
      </c>
      <c r="R54" s="77">
        <v>810200</v>
      </c>
      <c r="S54" s="11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</row>
    <row r="55" spans="8:133" ht="18.75" x14ac:dyDescent="0.3">
      <c r="H55" s="39" t="s">
        <v>307</v>
      </c>
      <c r="I55" s="125" t="s">
        <v>314</v>
      </c>
      <c r="J55" s="27"/>
      <c r="K55" s="25">
        <f t="shared" si="0"/>
        <v>0</v>
      </c>
      <c r="L55" s="77"/>
      <c r="M55" s="110"/>
      <c r="N55" s="25">
        <f t="shared" si="6"/>
        <v>0</v>
      </c>
      <c r="O55" s="77"/>
      <c r="P55" s="110"/>
      <c r="Q55" s="25">
        <f t="shared" si="7"/>
        <v>0</v>
      </c>
      <c r="R55" s="77"/>
      <c r="S55" s="11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</row>
    <row r="56" spans="8:133" ht="18.75" x14ac:dyDescent="0.3">
      <c r="H56" s="39" t="s">
        <v>308</v>
      </c>
      <c r="I56" s="125" t="s">
        <v>315</v>
      </c>
      <c r="J56" s="27"/>
      <c r="K56" s="25">
        <f t="shared" si="0"/>
        <v>354000</v>
      </c>
      <c r="L56" s="77">
        <v>354000</v>
      </c>
      <c r="M56" s="110"/>
      <c r="N56" s="25">
        <f t="shared" si="6"/>
        <v>584900</v>
      </c>
      <c r="O56" s="77">
        <v>584900</v>
      </c>
      <c r="P56" s="110"/>
      <c r="Q56" s="25">
        <f t="shared" si="7"/>
        <v>565900</v>
      </c>
      <c r="R56" s="77">
        <v>565900</v>
      </c>
      <c r="S56" s="11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</row>
    <row r="57" spans="8:133" ht="18.75" x14ac:dyDescent="0.3">
      <c r="H57" s="39" t="s">
        <v>210</v>
      </c>
      <c r="I57" s="125" t="s">
        <v>110</v>
      </c>
      <c r="J57" s="27"/>
      <c r="K57" s="25">
        <f t="shared" si="0"/>
        <v>268450.05</v>
      </c>
      <c r="L57" s="77">
        <v>267000</v>
      </c>
      <c r="M57" s="110">
        <v>1450.05</v>
      </c>
      <c r="N57" s="25">
        <f t="shared" si="6"/>
        <v>259950.05</v>
      </c>
      <c r="O57" s="77">
        <v>258500</v>
      </c>
      <c r="P57" s="110">
        <v>1450.05</v>
      </c>
      <c r="Q57" s="25">
        <f t="shared" si="7"/>
        <v>259950.05</v>
      </c>
      <c r="R57" s="77">
        <v>258500</v>
      </c>
      <c r="S57" s="110">
        <v>1450.05</v>
      </c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</row>
    <row r="58" spans="8:133" ht="18.75" x14ac:dyDescent="0.3">
      <c r="H58" s="39" t="s">
        <v>309</v>
      </c>
      <c r="I58" s="125" t="s">
        <v>111</v>
      </c>
      <c r="J58" s="27"/>
      <c r="K58" s="25">
        <f t="shared" si="0"/>
        <v>0</v>
      </c>
      <c r="L58" s="77"/>
      <c r="M58" s="110"/>
      <c r="N58" s="25">
        <f t="shared" si="6"/>
        <v>0</v>
      </c>
      <c r="O58" s="77"/>
      <c r="P58" s="110"/>
      <c r="Q58" s="25">
        <f t="shared" si="7"/>
        <v>0</v>
      </c>
      <c r="R58" s="77"/>
      <c r="S58" s="11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</row>
    <row r="59" spans="8:133" ht="18.75" x14ac:dyDescent="0.3">
      <c r="H59" s="39" t="s">
        <v>310</v>
      </c>
      <c r="I59" s="125" t="s">
        <v>316</v>
      </c>
      <c r="J59" s="27"/>
      <c r="K59" s="25">
        <f t="shared" si="0"/>
        <v>0</v>
      </c>
      <c r="L59" s="77"/>
      <c r="M59" s="110"/>
      <c r="N59" s="25">
        <f t="shared" si="6"/>
        <v>0</v>
      </c>
      <c r="O59" s="77"/>
      <c r="P59" s="110"/>
      <c r="Q59" s="25">
        <f t="shared" si="7"/>
        <v>0</v>
      </c>
      <c r="R59" s="77"/>
      <c r="S59" s="11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</row>
    <row r="60" spans="8:133" ht="37.5" x14ac:dyDescent="0.3">
      <c r="H60" s="39" t="s">
        <v>311</v>
      </c>
      <c r="I60" s="125" t="s">
        <v>317</v>
      </c>
      <c r="J60" s="27"/>
      <c r="K60" s="25">
        <f t="shared" si="0"/>
        <v>0</v>
      </c>
      <c r="L60" s="77"/>
      <c r="M60" s="110"/>
      <c r="N60" s="25">
        <f t="shared" si="6"/>
        <v>0</v>
      </c>
      <c r="O60" s="77"/>
      <c r="P60" s="110"/>
      <c r="Q60" s="25">
        <f t="shared" si="7"/>
        <v>0</v>
      </c>
      <c r="R60" s="77"/>
      <c r="S60" s="11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</row>
    <row r="61" spans="8:133" ht="37.5" x14ac:dyDescent="0.3">
      <c r="H61" s="42" t="s">
        <v>312</v>
      </c>
      <c r="I61" s="125" t="s">
        <v>318</v>
      </c>
      <c r="J61" s="27"/>
      <c r="K61" s="25">
        <f t="shared" si="0"/>
        <v>0</v>
      </c>
      <c r="L61" s="77"/>
      <c r="M61" s="110"/>
      <c r="N61" s="25">
        <f t="shared" si="6"/>
        <v>0</v>
      </c>
      <c r="O61" s="77"/>
      <c r="P61" s="110"/>
      <c r="Q61" s="25">
        <f t="shared" si="7"/>
        <v>0</v>
      </c>
      <c r="R61" s="77"/>
      <c r="S61" s="11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</row>
    <row r="62" spans="8:133" ht="37.5" x14ac:dyDescent="0.3">
      <c r="H62" s="42" t="s">
        <v>313</v>
      </c>
      <c r="I62" s="40" t="s">
        <v>319</v>
      </c>
      <c r="J62" s="27"/>
      <c r="K62" s="25">
        <f t="shared" si="0"/>
        <v>0</v>
      </c>
      <c r="L62" s="79"/>
      <c r="M62" s="110"/>
      <c r="N62" s="25">
        <f t="shared" si="6"/>
        <v>0</v>
      </c>
      <c r="O62" s="79"/>
      <c r="P62" s="110"/>
      <c r="Q62" s="25">
        <f t="shared" si="7"/>
        <v>0</v>
      </c>
      <c r="R62" s="79"/>
      <c r="S62" s="11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</row>
    <row r="63" spans="8:133" ht="18.75" x14ac:dyDescent="0.3">
      <c r="H63" s="42" t="s">
        <v>85</v>
      </c>
      <c r="I63" s="40" t="s">
        <v>320</v>
      </c>
      <c r="J63" s="27"/>
      <c r="K63" s="25">
        <f t="shared" si="0"/>
        <v>0</v>
      </c>
      <c r="L63" s="79"/>
      <c r="M63" s="110"/>
      <c r="N63" s="25">
        <f t="shared" si="6"/>
        <v>0</v>
      </c>
      <c r="O63" s="79"/>
      <c r="P63" s="110"/>
      <c r="Q63" s="25">
        <f t="shared" si="7"/>
        <v>0</v>
      </c>
      <c r="R63" s="79"/>
      <c r="S63" s="11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</row>
    <row r="64" spans="8:133" s="35" customFormat="1" ht="21.75" customHeight="1" x14ac:dyDescent="0.3">
      <c r="H64" s="37" t="s">
        <v>112</v>
      </c>
      <c r="I64" s="32" t="s">
        <v>113</v>
      </c>
      <c r="J64" s="38" t="s">
        <v>114</v>
      </c>
      <c r="K64" s="34">
        <f t="shared" si="0"/>
        <v>0</v>
      </c>
      <c r="L64" s="78">
        <f>SUM(L65:L68)</f>
        <v>0</v>
      </c>
      <c r="M64" s="78">
        <f>SUM(M65:M68)</f>
        <v>0</v>
      </c>
      <c r="N64" s="34">
        <f t="shared" si="6"/>
        <v>0</v>
      </c>
      <c r="O64" s="78">
        <f>SUM(O65:O68)</f>
        <v>0</v>
      </c>
      <c r="P64" s="78">
        <f>SUM(P65:P68)</f>
        <v>0</v>
      </c>
      <c r="Q64" s="34">
        <f t="shared" si="7"/>
        <v>0</v>
      </c>
      <c r="R64" s="78">
        <f>SUM(R65:R68)</f>
        <v>0</v>
      </c>
      <c r="S64" s="78">
        <f>SUM(S65:S68)</f>
        <v>0</v>
      </c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</row>
    <row r="65" spans="8:133" ht="20.100000000000001" customHeight="1" x14ac:dyDescent="0.3">
      <c r="H65" s="39" t="s">
        <v>321</v>
      </c>
      <c r="I65" s="40" t="s">
        <v>115</v>
      </c>
      <c r="J65" s="27"/>
      <c r="K65" s="25">
        <f t="shared" si="0"/>
        <v>0</v>
      </c>
      <c r="L65" s="79"/>
      <c r="M65" s="110"/>
      <c r="N65" s="25">
        <f t="shared" si="6"/>
        <v>0</v>
      </c>
      <c r="O65" s="79"/>
      <c r="P65" s="110"/>
      <c r="Q65" s="25">
        <f t="shared" si="7"/>
        <v>0</v>
      </c>
      <c r="R65" s="79"/>
      <c r="S65" s="11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</row>
    <row r="66" spans="8:133" ht="20.100000000000001" customHeight="1" x14ac:dyDescent="0.3">
      <c r="H66" s="39" t="s">
        <v>116</v>
      </c>
      <c r="I66" s="40" t="s">
        <v>117</v>
      </c>
      <c r="J66" s="27"/>
      <c r="K66" s="25">
        <f t="shared" si="0"/>
        <v>0</v>
      </c>
      <c r="L66" s="79"/>
      <c r="M66" s="110"/>
      <c r="N66" s="25">
        <f t="shared" si="6"/>
        <v>0</v>
      </c>
      <c r="O66" s="79"/>
      <c r="P66" s="110"/>
      <c r="Q66" s="25">
        <f t="shared" si="7"/>
        <v>0</v>
      </c>
      <c r="R66" s="79"/>
      <c r="S66" s="11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</row>
    <row r="67" spans="8:133" ht="20.100000000000001" customHeight="1" x14ac:dyDescent="0.3">
      <c r="H67" s="39" t="s">
        <v>322</v>
      </c>
      <c r="I67" s="40" t="s">
        <v>323</v>
      </c>
      <c r="J67" s="27"/>
      <c r="K67" s="25">
        <f t="shared" si="0"/>
        <v>0</v>
      </c>
      <c r="L67" s="79"/>
      <c r="M67" s="110"/>
      <c r="N67" s="25">
        <f t="shared" si="6"/>
        <v>0</v>
      </c>
      <c r="O67" s="79"/>
      <c r="P67" s="110"/>
      <c r="Q67" s="25">
        <f t="shared" si="7"/>
        <v>0</v>
      </c>
      <c r="R67" s="79"/>
      <c r="S67" s="11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</row>
    <row r="68" spans="8:133" ht="37.5" customHeight="1" x14ac:dyDescent="0.3">
      <c r="H68" s="39" t="s">
        <v>324</v>
      </c>
      <c r="I68" s="40" t="s">
        <v>325</v>
      </c>
      <c r="J68" s="27"/>
      <c r="K68" s="25">
        <f t="shared" si="0"/>
        <v>0</v>
      </c>
      <c r="L68" s="77"/>
      <c r="M68" s="110"/>
      <c r="N68" s="25">
        <f t="shared" si="6"/>
        <v>0</v>
      </c>
      <c r="O68" s="77"/>
      <c r="P68" s="110"/>
      <c r="Q68" s="25">
        <f t="shared" si="7"/>
        <v>0</v>
      </c>
      <c r="R68" s="77"/>
      <c r="S68" s="11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</row>
    <row r="69" spans="8:133" s="35" customFormat="1" ht="21.75" customHeight="1" x14ac:dyDescent="0.3">
      <c r="H69" s="37" t="s">
        <v>118</v>
      </c>
      <c r="I69" s="32" t="s">
        <v>119</v>
      </c>
      <c r="J69" s="38" t="s">
        <v>120</v>
      </c>
      <c r="K69" s="34">
        <f t="shared" si="0"/>
        <v>741437.83000000007</v>
      </c>
      <c r="L69" s="78">
        <f>SUM(L70:L91)</f>
        <v>488421.89</v>
      </c>
      <c r="M69" s="78">
        <f>SUM(M70:M91)</f>
        <v>253015.94</v>
      </c>
      <c r="N69" s="34">
        <f t="shared" si="6"/>
        <v>735818.94</v>
      </c>
      <c r="O69" s="78">
        <f>SUM(O70:O91)</f>
        <v>482803</v>
      </c>
      <c r="P69" s="78">
        <f>SUM(P70:P91)</f>
        <v>253015.94</v>
      </c>
      <c r="Q69" s="34">
        <f t="shared" si="7"/>
        <v>735818.94</v>
      </c>
      <c r="R69" s="78">
        <f>SUM(R70:R91)</f>
        <v>482803</v>
      </c>
      <c r="S69" s="78">
        <f>SUM(S70:S91)</f>
        <v>253015.94</v>
      </c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</row>
    <row r="70" spans="8:133" ht="18.75" x14ac:dyDescent="0.3">
      <c r="H70" s="42" t="s">
        <v>326</v>
      </c>
      <c r="I70" s="125" t="s">
        <v>327</v>
      </c>
      <c r="J70" s="24"/>
      <c r="K70" s="25">
        <f t="shared" si="0"/>
        <v>206452</v>
      </c>
      <c r="L70" s="77">
        <v>206452</v>
      </c>
      <c r="M70" s="110"/>
      <c r="N70" s="25">
        <f t="shared" si="6"/>
        <v>206452</v>
      </c>
      <c r="O70" s="77">
        <v>206452</v>
      </c>
      <c r="P70" s="110"/>
      <c r="Q70" s="25">
        <f t="shared" si="7"/>
        <v>206452</v>
      </c>
      <c r="R70" s="77">
        <v>206452</v>
      </c>
      <c r="S70" s="11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</row>
    <row r="71" spans="8:133" ht="112.5" x14ac:dyDescent="0.3">
      <c r="H71" s="42" t="s">
        <v>328</v>
      </c>
      <c r="I71" s="125" t="s">
        <v>121</v>
      </c>
      <c r="J71" s="24"/>
      <c r="K71" s="25">
        <f t="shared" si="0"/>
        <v>40789.599999999999</v>
      </c>
      <c r="L71" s="77"/>
      <c r="M71" s="110">
        <v>40789.599999999999</v>
      </c>
      <c r="N71" s="25">
        <f t="shared" si="6"/>
        <v>40789.599999999999</v>
      </c>
      <c r="O71" s="77"/>
      <c r="P71" s="110">
        <v>40789.599999999999</v>
      </c>
      <c r="Q71" s="25">
        <f t="shared" si="7"/>
        <v>40789.599999999999</v>
      </c>
      <c r="R71" s="77"/>
      <c r="S71" s="110">
        <v>40789.599999999999</v>
      </c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</row>
    <row r="72" spans="8:133" ht="18.75" x14ac:dyDescent="0.3">
      <c r="H72" s="42" t="s">
        <v>329</v>
      </c>
      <c r="I72" s="125" t="s">
        <v>122</v>
      </c>
      <c r="J72" s="24"/>
      <c r="K72" s="25">
        <f t="shared" si="0"/>
        <v>50331.85</v>
      </c>
      <c r="L72" s="77">
        <f>3380+33618.89</f>
        <v>36998.89</v>
      </c>
      <c r="M72" s="110">
        <v>13332.96</v>
      </c>
      <c r="N72" s="25">
        <f t="shared" si="6"/>
        <v>16712.96</v>
      </c>
      <c r="O72" s="77">
        <v>3380</v>
      </c>
      <c r="P72" s="110">
        <v>13332.96</v>
      </c>
      <c r="Q72" s="25">
        <f t="shared" si="7"/>
        <v>16712.96</v>
      </c>
      <c r="R72" s="77">
        <v>3380</v>
      </c>
      <c r="S72" s="110">
        <v>13332.96</v>
      </c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</row>
    <row r="73" spans="8:133" ht="56.25" x14ac:dyDescent="0.3">
      <c r="H73" s="42" t="s">
        <v>330</v>
      </c>
      <c r="I73" s="125" t="s">
        <v>123</v>
      </c>
      <c r="J73" s="24"/>
      <c r="K73" s="25">
        <f t="shared" si="0"/>
        <v>350697.38</v>
      </c>
      <c r="L73" s="77">
        <v>234971</v>
      </c>
      <c r="M73" s="110">
        <v>115726.37999999999</v>
      </c>
      <c r="N73" s="25">
        <f t="shared" si="6"/>
        <v>378697.38</v>
      </c>
      <c r="O73" s="77">
        <v>262971</v>
      </c>
      <c r="P73" s="110">
        <v>115726.37999999999</v>
      </c>
      <c r="Q73" s="25">
        <f t="shared" si="7"/>
        <v>378697.38</v>
      </c>
      <c r="R73" s="77">
        <v>262971</v>
      </c>
      <c r="S73" s="110">
        <v>115726.37999999999</v>
      </c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</row>
    <row r="74" spans="8:133" ht="76.5" customHeight="1" x14ac:dyDescent="0.3">
      <c r="H74" s="42" t="s">
        <v>331</v>
      </c>
      <c r="I74" s="125" t="s">
        <v>124</v>
      </c>
      <c r="J74" s="24"/>
      <c r="K74" s="25">
        <f t="shared" si="0"/>
        <v>30000</v>
      </c>
      <c r="L74" s="77"/>
      <c r="M74" s="110">
        <v>30000</v>
      </c>
      <c r="N74" s="25">
        <f t="shared" si="6"/>
        <v>30000</v>
      </c>
      <c r="O74" s="77"/>
      <c r="P74" s="110">
        <v>30000</v>
      </c>
      <c r="Q74" s="25">
        <f t="shared" si="7"/>
        <v>30000</v>
      </c>
      <c r="R74" s="77"/>
      <c r="S74" s="110">
        <v>30000</v>
      </c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</row>
    <row r="75" spans="8:133" ht="78.75" customHeight="1" x14ac:dyDescent="0.3">
      <c r="H75" s="42" t="s">
        <v>332</v>
      </c>
      <c r="I75" s="125" t="s">
        <v>125</v>
      </c>
      <c r="J75" s="24"/>
      <c r="K75" s="25">
        <f t="shared" si="0"/>
        <v>0</v>
      </c>
      <c r="L75" s="77"/>
      <c r="M75" s="110"/>
      <c r="N75" s="25">
        <f t="shared" si="6"/>
        <v>0</v>
      </c>
      <c r="O75" s="77"/>
      <c r="P75" s="110"/>
      <c r="Q75" s="25">
        <f t="shared" si="7"/>
        <v>0</v>
      </c>
      <c r="R75" s="77"/>
      <c r="S75" s="11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</row>
    <row r="76" spans="8:133" ht="37.5" x14ac:dyDescent="0.3">
      <c r="H76" s="42" t="s">
        <v>333</v>
      </c>
      <c r="I76" s="125" t="s">
        <v>334</v>
      </c>
      <c r="J76" s="24"/>
      <c r="K76" s="25">
        <f t="shared" si="0"/>
        <v>0</v>
      </c>
      <c r="L76" s="77"/>
      <c r="M76" s="110"/>
      <c r="N76" s="25">
        <f t="shared" si="6"/>
        <v>0</v>
      </c>
      <c r="O76" s="77"/>
      <c r="P76" s="110"/>
      <c r="Q76" s="25">
        <f t="shared" si="7"/>
        <v>0</v>
      </c>
      <c r="R76" s="77"/>
      <c r="S76" s="11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</row>
    <row r="77" spans="8:133" ht="112.5" x14ac:dyDescent="0.3">
      <c r="H77" s="42" t="s">
        <v>335</v>
      </c>
      <c r="I77" s="125" t="s">
        <v>126</v>
      </c>
      <c r="J77" s="24"/>
      <c r="K77" s="25">
        <f t="shared" si="0"/>
        <v>0</v>
      </c>
      <c r="L77" s="77"/>
      <c r="M77" s="110"/>
      <c r="N77" s="25">
        <f t="shared" si="6"/>
        <v>0</v>
      </c>
      <c r="O77" s="77"/>
      <c r="P77" s="110"/>
      <c r="Q77" s="25">
        <f t="shared" si="7"/>
        <v>0</v>
      </c>
      <c r="R77" s="77"/>
      <c r="S77" s="11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</row>
    <row r="78" spans="8:133" ht="18.75" x14ac:dyDescent="0.3">
      <c r="H78" s="42" t="s">
        <v>336</v>
      </c>
      <c r="I78" s="125" t="s">
        <v>337</v>
      </c>
      <c r="J78" s="24"/>
      <c r="K78" s="25">
        <f t="shared" si="0"/>
        <v>0</v>
      </c>
      <c r="L78" s="77"/>
      <c r="M78" s="110"/>
      <c r="N78" s="25">
        <f t="shared" si="6"/>
        <v>0</v>
      </c>
      <c r="O78" s="77"/>
      <c r="P78" s="110"/>
      <c r="Q78" s="25">
        <f t="shared" si="7"/>
        <v>0</v>
      </c>
      <c r="R78" s="77"/>
      <c r="S78" s="11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</row>
    <row r="79" spans="8:133" ht="18.75" x14ac:dyDescent="0.3">
      <c r="H79" s="42" t="s">
        <v>338</v>
      </c>
      <c r="I79" s="125" t="s">
        <v>339</v>
      </c>
      <c r="J79" s="24"/>
      <c r="K79" s="25">
        <f t="shared" si="0"/>
        <v>0</v>
      </c>
      <c r="L79" s="77"/>
      <c r="M79" s="110"/>
      <c r="N79" s="25">
        <f t="shared" si="6"/>
        <v>0</v>
      </c>
      <c r="O79" s="77"/>
      <c r="P79" s="110"/>
      <c r="Q79" s="25">
        <f t="shared" si="7"/>
        <v>0</v>
      </c>
      <c r="R79" s="77"/>
      <c r="S79" s="11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</row>
    <row r="80" spans="8:133" ht="21" customHeight="1" x14ac:dyDescent="0.3">
      <c r="H80" s="42" t="s">
        <v>340</v>
      </c>
      <c r="I80" s="125" t="s">
        <v>341</v>
      </c>
      <c r="J80" s="24"/>
      <c r="K80" s="25">
        <f t="shared" si="0"/>
        <v>0</v>
      </c>
      <c r="L80" s="77"/>
      <c r="M80" s="110"/>
      <c r="N80" s="25">
        <f t="shared" si="6"/>
        <v>0</v>
      </c>
      <c r="O80" s="77"/>
      <c r="P80" s="110"/>
      <c r="Q80" s="25">
        <f t="shared" si="7"/>
        <v>0</v>
      </c>
      <c r="R80" s="77"/>
      <c r="S80" s="11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</row>
    <row r="81" spans="8:133" ht="37.5" x14ac:dyDescent="0.3">
      <c r="H81" s="42" t="s">
        <v>342</v>
      </c>
      <c r="I81" s="125" t="s">
        <v>343</v>
      </c>
      <c r="J81" s="24"/>
      <c r="K81" s="25">
        <f t="shared" si="0"/>
        <v>0</v>
      </c>
      <c r="L81" s="77"/>
      <c r="M81" s="110"/>
      <c r="N81" s="25">
        <f t="shared" si="6"/>
        <v>0</v>
      </c>
      <c r="O81" s="77"/>
      <c r="P81" s="110"/>
      <c r="Q81" s="25">
        <f t="shared" si="7"/>
        <v>0</v>
      </c>
      <c r="R81" s="77"/>
      <c r="S81" s="11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</row>
    <row r="82" spans="8:133" ht="18.75" x14ac:dyDescent="0.3">
      <c r="H82" s="42" t="s">
        <v>344</v>
      </c>
      <c r="I82" s="125" t="s">
        <v>345</v>
      </c>
      <c r="J82" s="24"/>
      <c r="K82" s="25">
        <f t="shared" si="0"/>
        <v>0</v>
      </c>
      <c r="L82" s="77"/>
      <c r="M82" s="110"/>
      <c r="N82" s="25">
        <f t="shared" si="6"/>
        <v>0</v>
      </c>
      <c r="O82" s="77"/>
      <c r="P82" s="110"/>
      <c r="Q82" s="25">
        <f t="shared" si="7"/>
        <v>0</v>
      </c>
      <c r="R82" s="77"/>
      <c r="S82" s="11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</row>
    <row r="83" spans="8:133" ht="18.75" x14ac:dyDescent="0.3">
      <c r="H83" s="42" t="s">
        <v>346</v>
      </c>
      <c r="I83" s="125" t="s">
        <v>347</v>
      </c>
      <c r="J83" s="27"/>
      <c r="K83" s="25">
        <f t="shared" si="0"/>
        <v>0</v>
      </c>
      <c r="L83" s="141"/>
      <c r="M83" s="110"/>
      <c r="N83" s="25">
        <f t="shared" si="6"/>
        <v>0</v>
      </c>
      <c r="O83" s="141"/>
      <c r="P83" s="110"/>
      <c r="Q83" s="25">
        <f t="shared" si="7"/>
        <v>0</v>
      </c>
      <c r="R83" s="141"/>
      <c r="S83" s="11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</row>
    <row r="84" spans="8:133" ht="75" x14ac:dyDescent="0.3">
      <c r="H84" s="42" t="s">
        <v>348</v>
      </c>
      <c r="I84" s="125" t="s">
        <v>349</v>
      </c>
      <c r="J84" s="41"/>
      <c r="K84" s="25">
        <f t="shared" si="0"/>
        <v>0</v>
      </c>
      <c r="L84" s="77"/>
      <c r="M84" s="110"/>
      <c r="N84" s="25">
        <f t="shared" si="6"/>
        <v>0</v>
      </c>
      <c r="O84" s="77"/>
      <c r="P84" s="110"/>
      <c r="Q84" s="25">
        <f t="shared" si="7"/>
        <v>0</v>
      </c>
      <c r="R84" s="77"/>
      <c r="S84" s="11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</row>
    <row r="85" spans="8:133" ht="96.75" customHeight="1" x14ac:dyDescent="0.3">
      <c r="H85" s="42" t="s">
        <v>350</v>
      </c>
      <c r="I85" s="125" t="s">
        <v>268</v>
      </c>
      <c r="J85" s="24"/>
      <c r="K85" s="25">
        <f t="shared" si="0"/>
        <v>0</v>
      </c>
      <c r="L85" s="77"/>
      <c r="M85" s="110"/>
      <c r="N85" s="25">
        <f t="shared" si="6"/>
        <v>0</v>
      </c>
      <c r="O85" s="77"/>
      <c r="P85" s="110"/>
      <c r="Q85" s="25">
        <f t="shared" si="7"/>
        <v>0</v>
      </c>
      <c r="R85" s="77"/>
      <c r="S85" s="11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</row>
    <row r="86" spans="8:133" ht="18.75" x14ac:dyDescent="0.3">
      <c r="H86" s="42" t="s">
        <v>351</v>
      </c>
      <c r="I86" s="125" t="s">
        <v>352</v>
      </c>
      <c r="J86" s="27"/>
      <c r="K86" s="25">
        <f t="shared" si="0"/>
        <v>0</v>
      </c>
      <c r="L86" s="77"/>
      <c r="M86" s="110"/>
      <c r="N86" s="25">
        <f t="shared" si="6"/>
        <v>0</v>
      </c>
      <c r="O86" s="77"/>
      <c r="P86" s="110"/>
      <c r="Q86" s="25">
        <f t="shared" si="7"/>
        <v>0</v>
      </c>
      <c r="R86" s="77"/>
      <c r="S86" s="11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</row>
    <row r="87" spans="8:133" ht="18.75" x14ac:dyDescent="0.3">
      <c r="H87" s="42" t="s">
        <v>353</v>
      </c>
      <c r="I87" s="125" t="s">
        <v>354</v>
      </c>
      <c r="J87" s="27"/>
      <c r="K87" s="25">
        <f t="shared" si="0"/>
        <v>1467</v>
      </c>
      <c r="L87" s="77"/>
      <c r="M87" s="110">
        <v>1467</v>
      </c>
      <c r="N87" s="25">
        <f t="shared" si="6"/>
        <v>1467</v>
      </c>
      <c r="O87" s="77"/>
      <c r="P87" s="110">
        <v>1467</v>
      </c>
      <c r="Q87" s="25">
        <f t="shared" si="7"/>
        <v>1467</v>
      </c>
      <c r="R87" s="77"/>
      <c r="S87" s="110">
        <v>1467</v>
      </c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</row>
    <row r="88" spans="8:133" ht="37.5" x14ac:dyDescent="0.3">
      <c r="H88" s="42" t="s">
        <v>355</v>
      </c>
      <c r="I88" s="125" t="s">
        <v>356</v>
      </c>
      <c r="J88" s="27"/>
      <c r="K88" s="25">
        <f t="shared" si="0"/>
        <v>0</v>
      </c>
      <c r="L88" s="77"/>
      <c r="M88" s="110"/>
      <c r="N88" s="25">
        <f t="shared" si="6"/>
        <v>0</v>
      </c>
      <c r="O88" s="77"/>
      <c r="P88" s="110"/>
      <c r="Q88" s="25">
        <f t="shared" si="7"/>
        <v>0</v>
      </c>
      <c r="R88" s="77"/>
      <c r="S88" s="11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</row>
    <row r="89" spans="8:133" ht="18.75" x14ac:dyDescent="0.3">
      <c r="H89" s="42" t="s">
        <v>357</v>
      </c>
      <c r="I89" s="125" t="s">
        <v>358</v>
      </c>
      <c r="J89" s="27"/>
      <c r="K89" s="25">
        <f t="shared" si="0"/>
        <v>0</v>
      </c>
      <c r="L89" s="77"/>
      <c r="M89" s="110"/>
      <c r="N89" s="25">
        <f t="shared" si="6"/>
        <v>0</v>
      </c>
      <c r="O89" s="77"/>
      <c r="P89" s="110"/>
      <c r="Q89" s="25">
        <f t="shared" si="7"/>
        <v>0</v>
      </c>
      <c r="R89" s="77"/>
      <c r="S89" s="11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</row>
    <row r="90" spans="8:133" ht="18.75" x14ac:dyDescent="0.3">
      <c r="H90" s="42" t="s">
        <v>359</v>
      </c>
      <c r="I90" s="123" t="s">
        <v>360</v>
      </c>
      <c r="J90" s="41"/>
      <c r="K90" s="25">
        <f t="shared" si="0"/>
        <v>900</v>
      </c>
      <c r="L90" s="77"/>
      <c r="M90" s="110">
        <v>900</v>
      </c>
      <c r="N90" s="25">
        <f t="shared" si="6"/>
        <v>900</v>
      </c>
      <c r="O90" s="77"/>
      <c r="P90" s="110">
        <v>900</v>
      </c>
      <c r="Q90" s="25">
        <f t="shared" si="7"/>
        <v>900</v>
      </c>
      <c r="R90" s="77"/>
      <c r="S90" s="110">
        <v>900</v>
      </c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</row>
    <row r="91" spans="8:133" ht="18.75" x14ac:dyDescent="0.3">
      <c r="H91" s="42" t="s">
        <v>85</v>
      </c>
      <c r="I91" s="123" t="s">
        <v>259</v>
      </c>
      <c r="J91" s="41"/>
      <c r="K91" s="25">
        <f t="shared" si="0"/>
        <v>60800</v>
      </c>
      <c r="L91" s="142">
        <v>10000</v>
      </c>
      <c r="M91" s="110">
        <v>50800</v>
      </c>
      <c r="N91" s="25">
        <f t="shared" si="6"/>
        <v>60800</v>
      </c>
      <c r="O91" s="142">
        <v>10000</v>
      </c>
      <c r="P91" s="110">
        <v>50800</v>
      </c>
      <c r="Q91" s="25">
        <f t="shared" si="7"/>
        <v>60800</v>
      </c>
      <c r="R91" s="142">
        <v>10000</v>
      </c>
      <c r="S91" s="110">
        <v>50800</v>
      </c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</row>
    <row r="92" spans="8:133" s="35" customFormat="1" ht="21" customHeight="1" x14ac:dyDescent="0.3">
      <c r="H92" s="37" t="s">
        <v>127</v>
      </c>
      <c r="I92" s="32" t="s">
        <v>128</v>
      </c>
      <c r="J92" s="38" t="s">
        <v>129</v>
      </c>
      <c r="K92" s="34">
        <f t="shared" si="0"/>
        <v>1336185.08</v>
      </c>
      <c r="L92" s="78">
        <f>SUM(L93:L132)</f>
        <v>999310</v>
      </c>
      <c r="M92" s="78">
        <f>SUM(M93:M132)</f>
        <v>336875.08</v>
      </c>
      <c r="N92" s="34">
        <f t="shared" si="6"/>
        <v>1343928.08</v>
      </c>
      <c r="O92" s="78">
        <f>SUM(O93:O132)</f>
        <v>1007053</v>
      </c>
      <c r="P92" s="78">
        <f>SUM(P93:P132)</f>
        <v>336875.08</v>
      </c>
      <c r="Q92" s="34">
        <f t="shared" si="7"/>
        <v>1343928.08</v>
      </c>
      <c r="R92" s="78">
        <f>SUM(R93:R132)</f>
        <v>1007053</v>
      </c>
      <c r="S92" s="78">
        <f>SUM(S93:S132)</f>
        <v>336875.08</v>
      </c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</row>
    <row r="93" spans="8:133" ht="56.25" x14ac:dyDescent="0.3">
      <c r="H93" s="42" t="s">
        <v>361</v>
      </c>
      <c r="I93" s="43" t="s">
        <v>130</v>
      </c>
      <c r="J93" s="24"/>
      <c r="K93" s="25">
        <f t="shared" si="0"/>
        <v>0</v>
      </c>
      <c r="L93" s="81"/>
      <c r="M93" s="110"/>
      <c r="N93" s="25">
        <f t="shared" si="6"/>
        <v>0</v>
      </c>
      <c r="O93" s="81"/>
      <c r="P93" s="110"/>
      <c r="Q93" s="25">
        <f t="shared" si="7"/>
        <v>0</v>
      </c>
      <c r="R93" s="81"/>
      <c r="S93" s="11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</row>
    <row r="94" spans="8:133" ht="37.5" x14ac:dyDescent="0.3">
      <c r="H94" s="42" t="s">
        <v>362</v>
      </c>
      <c r="I94" s="43" t="s">
        <v>131</v>
      </c>
      <c r="J94" s="24"/>
      <c r="K94" s="25">
        <f t="shared" si="0"/>
        <v>0</v>
      </c>
      <c r="L94" s="81"/>
      <c r="M94" s="110"/>
      <c r="N94" s="25">
        <f t="shared" si="6"/>
        <v>0</v>
      </c>
      <c r="O94" s="81"/>
      <c r="P94" s="110"/>
      <c r="Q94" s="25">
        <f t="shared" si="7"/>
        <v>0</v>
      </c>
      <c r="R94" s="81"/>
      <c r="S94" s="11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</row>
    <row r="95" spans="8:133" ht="18.75" x14ac:dyDescent="0.3">
      <c r="H95" s="42" t="s">
        <v>363</v>
      </c>
      <c r="I95" s="43" t="s">
        <v>132</v>
      </c>
      <c r="J95" s="24"/>
      <c r="K95" s="25">
        <f t="shared" si="0"/>
        <v>0</v>
      </c>
      <c r="L95" s="81"/>
      <c r="M95" s="110"/>
      <c r="N95" s="25">
        <f t="shared" si="6"/>
        <v>0</v>
      </c>
      <c r="O95" s="81"/>
      <c r="P95" s="110"/>
      <c r="Q95" s="25">
        <f t="shared" si="7"/>
        <v>0</v>
      </c>
      <c r="R95" s="81"/>
      <c r="S95" s="11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</row>
    <row r="96" spans="8:133" ht="37.5" x14ac:dyDescent="0.3">
      <c r="H96" s="42" t="s">
        <v>364</v>
      </c>
      <c r="I96" s="43" t="s">
        <v>133</v>
      </c>
      <c r="J96" s="24"/>
      <c r="K96" s="25">
        <f t="shared" si="0"/>
        <v>0</v>
      </c>
      <c r="L96" s="81"/>
      <c r="M96" s="110"/>
      <c r="N96" s="25">
        <f t="shared" si="6"/>
        <v>0</v>
      </c>
      <c r="O96" s="81"/>
      <c r="P96" s="110"/>
      <c r="Q96" s="25">
        <f t="shared" si="7"/>
        <v>0</v>
      </c>
      <c r="R96" s="81"/>
      <c r="S96" s="11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</row>
    <row r="97" spans="8:133" ht="37.5" x14ac:dyDescent="0.3">
      <c r="H97" s="42" t="s">
        <v>365</v>
      </c>
      <c r="I97" s="43" t="s">
        <v>134</v>
      </c>
      <c r="J97" s="24"/>
      <c r="K97" s="25">
        <f t="shared" si="0"/>
        <v>0</v>
      </c>
      <c r="L97" s="81"/>
      <c r="M97" s="110"/>
      <c r="N97" s="25">
        <f t="shared" si="6"/>
        <v>0</v>
      </c>
      <c r="O97" s="81"/>
      <c r="P97" s="110"/>
      <c r="Q97" s="25">
        <f t="shared" si="7"/>
        <v>0</v>
      </c>
      <c r="R97" s="81"/>
      <c r="S97" s="11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</row>
    <row r="98" spans="8:133" ht="18.75" x14ac:dyDescent="0.3">
      <c r="H98" s="42" t="s">
        <v>366</v>
      </c>
      <c r="I98" s="43" t="s">
        <v>135</v>
      </c>
      <c r="J98" s="24"/>
      <c r="K98" s="25">
        <f t="shared" si="0"/>
        <v>0</v>
      </c>
      <c r="L98" s="81"/>
      <c r="M98" s="110"/>
      <c r="N98" s="25">
        <f t="shared" si="6"/>
        <v>0</v>
      </c>
      <c r="O98" s="81"/>
      <c r="P98" s="110"/>
      <c r="Q98" s="25">
        <f t="shared" si="7"/>
        <v>0</v>
      </c>
      <c r="R98" s="81"/>
      <c r="S98" s="11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</row>
    <row r="99" spans="8:133" ht="18.75" x14ac:dyDescent="0.3">
      <c r="H99" s="42" t="s">
        <v>367</v>
      </c>
      <c r="I99" s="43" t="s">
        <v>136</v>
      </c>
      <c r="J99" s="24"/>
      <c r="K99" s="25">
        <f t="shared" si="0"/>
        <v>0</v>
      </c>
      <c r="L99" s="81"/>
      <c r="M99" s="110"/>
      <c r="N99" s="25">
        <f t="shared" si="6"/>
        <v>0</v>
      </c>
      <c r="O99" s="81"/>
      <c r="P99" s="110"/>
      <c r="Q99" s="25">
        <f t="shared" si="7"/>
        <v>0</v>
      </c>
      <c r="R99" s="81"/>
      <c r="S99" s="11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</row>
    <row r="100" spans="8:133" ht="37.5" x14ac:dyDescent="0.3">
      <c r="H100" s="42" t="s">
        <v>368</v>
      </c>
      <c r="I100" s="43" t="s">
        <v>369</v>
      </c>
      <c r="J100" s="24"/>
      <c r="K100" s="25">
        <f t="shared" si="0"/>
        <v>0</v>
      </c>
      <c r="L100" s="81"/>
      <c r="M100" s="110"/>
      <c r="N100" s="25">
        <f t="shared" si="6"/>
        <v>0</v>
      </c>
      <c r="O100" s="81"/>
      <c r="P100" s="110"/>
      <c r="Q100" s="25">
        <f t="shared" si="7"/>
        <v>0</v>
      </c>
      <c r="R100" s="81"/>
      <c r="S100" s="11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</row>
    <row r="101" spans="8:133" ht="56.25" x14ac:dyDescent="0.3">
      <c r="H101" s="42" t="s">
        <v>370</v>
      </c>
      <c r="I101" s="43" t="s">
        <v>137</v>
      </c>
      <c r="J101" s="24"/>
      <c r="K101" s="25">
        <f t="shared" si="0"/>
        <v>0</v>
      </c>
      <c r="L101" s="81"/>
      <c r="M101" s="110"/>
      <c r="N101" s="25">
        <f t="shared" si="6"/>
        <v>0</v>
      </c>
      <c r="O101" s="81"/>
      <c r="P101" s="110"/>
      <c r="Q101" s="25">
        <f t="shared" si="7"/>
        <v>0</v>
      </c>
      <c r="R101" s="81"/>
      <c r="S101" s="11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</row>
    <row r="102" spans="8:133" ht="37.5" x14ac:dyDescent="0.3">
      <c r="H102" s="42" t="s">
        <v>371</v>
      </c>
      <c r="I102" s="43" t="s">
        <v>372</v>
      </c>
      <c r="J102" s="24"/>
      <c r="K102" s="25">
        <f t="shared" si="0"/>
        <v>0</v>
      </c>
      <c r="L102" s="81"/>
      <c r="M102" s="110"/>
      <c r="N102" s="25">
        <f t="shared" si="6"/>
        <v>0</v>
      </c>
      <c r="O102" s="81"/>
      <c r="P102" s="110"/>
      <c r="Q102" s="25">
        <f t="shared" si="7"/>
        <v>0</v>
      </c>
      <c r="R102" s="81"/>
      <c r="S102" s="11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</row>
    <row r="103" spans="8:133" ht="56.25" x14ac:dyDescent="0.3">
      <c r="H103" s="42" t="s">
        <v>373</v>
      </c>
      <c r="I103" s="43" t="s">
        <v>374</v>
      </c>
      <c r="J103" s="24"/>
      <c r="K103" s="25">
        <f t="shared" si="0"/>
        <v>14075</v>
      </c>
      <c r="L103" s="81"/>
      <c r="M103" s="110">
        <v>14075</v>
      </c>
      <c r="N103" s="25">
        <f t="shared" si="6"/>
        <v>14075</v>
      </c>
      <c r="O103" s="81"/>
      <c r="P103" s="110">
        <v>14075</v>
      </c>
      <c r="Q103" s="25">
        <f t="shared" si="7"/>
        <v>14075</v>
      </c>
      <c r="R103" s="81"/>
      <c r="S103" s="110">
        <v>14075</v>
      </c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</row>
    <row r="104" spans="8:133" ht="77.25" customHeight="1" x14ac:dyDescent="0.3">
      <c r="H104" s="42" t="s">
        <v>375</v>
      </c>
      <c r="I104" s="43" t="s">
        <v>376</v>
      </c>
      <c r="J104" s="24"/>
      <c r="K104" s="25">
        <f t="shared" si="0"/>
        <v>0</v>
      </c>
      <c r="L104" s="81"/>
      <c r="M104" s="110"/>
      <c r="N104" s="25">
        <f t="shared" si="6"/>
        <v>0</v>
      </c>
      <c r="O104" s="81"/>
      <c r="P104" s="110"/>
      <c r="Q104" s="25">
        <f t="shared" si="7"/>
        <v>0</v>
      </c>
      <c r="R104" s="81"/>
      <c r="S104" s="11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</row>
    <row r="105" spans="8:133" ht="18.75" x14ac:dyDescent="0.3">
      <c r="H105" s="42" t="s">
        <v>377</v>
      </c>
      <c r="I105" s="43" t="s">
        <v>138</v>
      </c>
      <c r="J105" s="24"/>
      <c r="K105" s="25">
        <f t="shared" si="0"/>
        <v>0</v>
      </c>
      <c r="L105" s="79"/>
      <c r="M105" s="110"/>
      <c r="N105" s="25">
        <f t="shared" si="6"/>
        <v>0</v>
      </c>
      <c r="O105" s="79"/>
      <c r="P105" s="110"/>
      <c r="Q105" s="25">
        <f t="shared" si="7"/>
        <v>0</v>
      </c>
      <c r="R105" s="79"/>
      <c r="S105" s="11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</row>
    <row r="106" spans="8:133" ht="75" x14ac:dyDescent="0.3">
      <c r="H106" s="42" t="s">
        <v>378</v>
      </c>
      <c r="I106" s="43" t="s">
        <v>379</v>
      </c>
      <c r="J106" s="27"/>
      <c r="K106" s="25">
        <f t="shared" si="0"/>
        <v>200216.68</v>
      </c>
      <c r="L106" s="79">
        <v>44764</v>
      </c>
      <c r="M106" s="110">
        <v>155452.68</v>
      </c>
      <c r="N106" s="25">
        <f t="shared" si="6"/>
        <v>200216.68</v>
      </c>
      <c r="O106" s="79">
        <v>44764</v>
      </c>
      <c r="P106" s="110">
        <v>155452.68</v>
      </c>
      <c r="Q106" s="25">
        <f t="shared" si="7"/>
        <v>200216.68</v>
      </c>
      <c r="R106" s="79">
        <v>44764</v>
      </c>
      <c r="S106" s="110">
        <v>155452.68</v>
      </c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</row>
    <row r="107" spans="8:133" ht="93.75" x14ac:dyDescent="0.3">
      <c r="H107" s="42" t="s">
        <v>380</v>
      </c>
      <c r="I107" s="43" t="s">
        <v>139</v>
      </c>
      <c r="J107" s="27"/>
      <c r="K107" s="25">
        <f t="shared" si="0"/>
        <v>0</v>
      </c>
      <c r="L107" s="79"/>
      <c r="M107" s="110"/>
      <c r="N107" s="25">
        <f t="shared" si="6"/>
        <v>0</v>
      </c>
      <c r="O107" s="79"/>
      <c r="P107" s="110"/>
      <c r="Q107" s="25">
        <f t="shared" si="7"/>
        <v>0</v>
      </c>
      <c r="R107" s="79"/>
      <c r="S107" s="11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</row>
    <row r="108" spans="8:133" ht="37.5" x14ac:dyDescent="0.3">
      <c r="H108" s="42" t="s">
        <v>381</v>
      </c>
      <c r="I108" s="43" t="s">
        <v>140</v>
      </c>
      <c r="J108" s="27"/>
      <c r="K108" s="25">
        <f t="shared" si="0"/>
        <v>697182.81</v>
      </c>
      <c r="L108" s="79">
        <v>635146</v>
      </c>
      <c r="M108" s="110">
        <v>62036.810000000005</v>
      </c>
      <c r="N108" s="25">
        <f t="shared" si="6"/>
        <v>704925.81</v>
      </c>
      <c r="O108" s="79">
        <v>642889</v>
      </c>
      <c r="P108" s="110">
        <v>62036.810000000005</v>
      </c>
      <c r="Q108" s="25">
        <f t="shared" si="7"/>
        <v>704925.81</v>
      </c>
      <c r="R108" s="79">
        <v>642889</v>
      </c>
      <c r="S108" s="110">
        <v>62036.810000000005</v>
      </c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</row>
    <row r="109" spans="8:133" ht="56.25" x14ac:dyDescent="0.3">
      <c r="H109" s="42" t="s">
        <v>382</v>
      </c>
      <c r="I109" s="43" t="s">
        <v>141</v>
      </c>
      <c r="J109" s="27"/>
      <c r="K109" s="25">
        <f t="shared" si="0"/>
        <v>10269.040000000001</v>
      </c>
      <c r="L109" s="79"/>
      <c r="M109" s="110">
        <v>10269.040000000001</v>
      </c>
      <c r="N109" s="25">
        <f t="shared" si="6"/>
        <v>10269.040000000001</v>
      </c>
      <c r="O109" s="79"/>
      <c r="P109" s="110">
        <v>10269.040000000001</v>
      </c>
      <c r="Q109" s="25">
        <f t="shared" si="7"/>
        <v>10269.040000000001</v>
      </c>
      <c r="R109" s="79"/>
      <c r="S109" s="110">
        <v>10269.040000000001</v>
      </c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</row>
    <row r="110" spans="8:133" ht="37.5" x14ac:dyDescent="0.3">
      <c r="H110" s="42" t="s">
        <v>383</v>
      </c>
      <c r="I110" s="43" t="s">
        <v>142</v>
      </c>
      <c r="J110" s="27"/>
      <c r="K110" s="25">
        <f t="shared" si="0"/>
        <v>0</v>
      </c>
      <c r="L110" s="79"/>
      <c r="M110" s="110"/>
      <c r="N110" s="25">
        <f t="shared" si="6"/>
        <v>0</v>
      </c>
      <c r="O110" s="79"/>
      <c r="P110" s="110"/>
      <c r="Q110" s="25">
        <f t="shared" si="7"/>
        <v>0</v>
      </c>
      <c r="R110" s="79"/>
      <c r="S110" s="11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</row>
    <row r="111" spans="8:133" ht="18.75" x14ac:dyDescent="0.3">
      <c r="H111" s="42" t="s">
        <v>384</v>
      </c>
      <c r="I111" s="43" t="s">
        <v>143</v>
      </c>
      <c r="J111" s="27"/>
      <c r="K111" s="25">
        <f t="shared" si="0"/>
        <v>0</v>
      </c>
      <c r="L111" s="79"/>
      <c r="M111" s="110"/>
      <c r="N111" s="25">
        <f t="shared" si="6"/>
        <v>0</v>
      </c>
      <c r="O111" s="79"/>
      <c r="P111" s="110"/>
      <c r="Q111" s="25">
        <f t="shared" si="7"/>
        <v>0</v>
      </c>
      <c r="R111" s="79"/>
      <c r="S111" s="11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</row>
    <row r="112" spans="8:133" ht="18.75" x14ac:dyDescent="0.3">
      <c r="H112" s="42" t="s">
        <v>599</v>
      </c>
      <c r="I112" s="125" t="s">
        <v>385</v>
      </c>
      <c r="J112" s="27"/>
      <c r="K112" s="25">
        <f t="shared" si="0"/>
        <v>0</v>
      </c>
      <c r="L112" s="77"/>
      <c r="M112" s="110"/>
      <c r="N112" s="25">
        <f t="shared" si="6"/>
        <v>0</v>
      </c>
      <c r="O112" s="77"/>
      <c r="P112" s="110"/>
      <c r="Q112" s="25">
        <f t="shared" si="7"/>
        <v>0</v>
      </c>
      <c r="R112" s="77"/>
      <c r="S112" s="11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</row>
    <row r="113" spans="8:133" ht="56.25" x14ac:dyDescent="0.3">
      <c r="H113" s="42" t="s">
        <v>386</v>
      </c>
      <c r="I113" s="40" t="s">
        <v>144</v>
      </c>
      <c r="J113" s="27"/>
      <c r="K113" s="25">
        <f t="shared" ref="K113:K123" si="9">L113+M113</f>
        <v>0</v>
      </c>
      <c r="L113" s="77"/>
      <c r="M113" s="110"/>
      <c r="N113" s="25">
        <f t="shared" si="6"/>
        <v>0</v>
      </c>
      <c r="O113" s="77"/>
      <c r="P113" s="110"/>
      <c r="Q113" s="25">
        <f t="shared" si="7"/>
        <v>0</v>
      </c>
      <c r="R113" s="77"/>
      <c r="S113" s="11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</row>
    <row r="114" spans="8:133" ht="37.5" x14ac:dyDescent="0.3">
      <c r="H114" s="42" t="s">
        <v>387</v>
      </c>
      <c r="I114" s="125" t="s">
        <v>145</v>
      </c>
      <c r="J114" s="27"/>
      <c r="K114" s="25">
        <f t="shared" si="9"/>
        <v>0</v>
      </c>
      <c r="L114" s="77"/>
      <c r="M114" s="110"/>
      <c r="N114" s="25">
        <f t="shared" si="6"/>
        <v>0</v>
      </c>
      <c r="O114" s="77"/>
      <c r="P114" s="110"/>
      <c r="Q114" s="25">
        <f t="shared" si="7"/>
        <v>0</v>
      </c>
      <c r="R114" s="77"/>
      <c r="S114" s="11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</row>
    <row r="115" spans="8:133" ht="18.75" x14ac:dyDescent="0.3">
      <c r="H115" s="42" t="s">
        <v>388</v>
      </c>
      <c r="I115" s="125" t="s">
        <v>146</v>
      </c>
      <c r="J115" s="27"/>
      <c r="K115" s="25">
        <f t="shared" si="9"/>
        <v>0</v>
      </c>
      <c r="L115" s="77"/>
      <c r="M115" s="110"/>
      <c r="N115" s="25">
        <f t="shared" si="6"/>
        <v>0</v>
      </c>
      <c r="O115" s="77"/>
      <c r="P115" s="110"/>
      <c r="Q115" s="25">
        <f t="shared" si="7"/>
        <v>0</v>
      </c>
      <c r="R115" s="77"/>
      <c r="S115" s="11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</row>
    <row r="116" spans="8:133" ht="37.5" x14ac:dyDescent="0.3">
      <c r="H116" s="42" t="s">
        <v>389</v>
      </c>
      <c r="I116" s="125" t="s">
        <v>147</v>
      </c>
      <c r="J116" s="27"/>
      <c r="K116" s="25">
        <f t="shared" si="9"/>
        <v>0</v>
      </c>
      <c r="L116" s="77"/>
      <c r="M116" s="110"/>
      <c r="N116" s="25">
        <f t="shared" si="6"/>
        <v>0</v>
      </c>
      <c r="O116" s="77"/>
      <c r="P116" s="110"/>
      <c r="Q116" s="25">
        <f t="shared" si="7"/>
        <v>0</v>
      </c>
      <c r="R116" s="77"/>
      <c r="S116" s="11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</row>
    <row r="117" spans="8:133" ht="112.5" x14ac:dyDescent="0.3">
      <c r="H117" s="42" t="s">
        <v>390</v>
      </c>
      <c r="I117" s="40" t="s">
        <v>391</v>
      </c>
      <c r="J117" s="27"/>
      <c r="K117" s="25">
        <f t="shared" si="9"/>
        <v>0</v>
      </c>
      <c r="L117" s="77"/>
      <c r="M117" s="110"/>
      <c r="N117" s="25">
        <f t="shared" si="6"/>
        <v>0</v>
      </c>
      <c r="O117" s="77"/>
      <c r="P117" s="110"/>
      <c r="Q117" s="25">
        <f t="shared" si="7"/>
        <v>0</v>
      </c>
      <c r="R117" s="77"/>
      <c r="S117" s="11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</row>
    <row r="118" spans="8:133" ht="53.25" customHeight="1" x14ac:dyDescent="0.3">
      <c r="H118" s="42" t="s">
        <v>392</v>
      </c>
      <c r="I118" s="125" t="s">
        <v>393</v>
      </c>
      <c r="J118" s="27"/>
      <c r="K118" s="25">
        <f t="shared" si="9"/>
        <v>0</v>
      </c>
      <c r="L118" s="77"/>
      <c r="M118" s="79"/>
      <c r="N118" s="25">
        <f t="shared" si="6"/>
        <v>0</v>
      </c>
      <c r="O118" s="77"/>
      <c r="P118" s="79"/>
      <c r="Q118" s="25">
        <f t="shared" si="7"/>
        <v>0</v>
      </c>
      <c r="R118" s="77"/>
      <c r="S118" s="79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</row>
    <row r="119" spans="8:133" ht="75" x14ac:dyDescent="0.3">
      <c r="H119" s="42" t="s">
        <v>394</v>
      </c>
      <c r="I119" s="125" t="s">
        <v>395</v>
      </c>
      <c r="J119" s="27"/>
      <c r="K119" s="25">
        <f t="shared" si="9"/>
        <v>0</v>
      </c>
      <c r="L119" s="77"/>
      <c r="M119" s="110"/>
      <c r="N119" s="25">
        <f t="shared" si="6"/>
        <v>0</v>
      </c>
      <c r="O119" s="77"/>
      <c r="P119" s="110"/>
      <c r="Q119" s="25">
        <f t="shared" si="7"/>
        <v>0</v>
      </c>
      <c r="R119" s="77"/>
      <c r="S119" s="11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</row>
    <row r="120" spans="8:133" ht="97.5" customHeight="1" x14ac:dyDescent="0.3">
      <c r="H120" s="42" t="s">
        <v>396</v>
      </c>
      <c r="I120" s="125" t="s">
        <v>397</v>
      </c>
      <c r="J120" s="27"/>
      <c r="K120" s="25">
        <f t="shared" si="9"/>
        <v>0</v>
      </c>
      <c r="L120" s="77"/>
      <c r="M120" s="110"/>
      <c r="N120" s="25">
        <f t="shared" si="6"/>
        <v>0</v>
      </c>
      <c r="O120" s="77"/>
      <c r="P120" s="110"/>
      <c r="Q120" s="25">
        <f t="shared" si="7"/>
        <v>0</v>
      </c>
      <c r="R120" s="77"/>
      <c r="S120" s="11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</row>
    <row r="121" spans="8:133" ht="56.25" x14ac:dyDescent="0.3">
      <c r="H121" s="42" t="s">
        <v>398</v>
      </c>
      <c r="I121" s="125" t="s">
        <v>399</v>
      </c>
      <c r="J121" s="27"/>
      <c r="K121" s="25">
        <f t="shared" si="9"/>
        <v>0</v>
      </c>
      <c r="L121" s="77"/>
      <c r="M121" s="110"/>
      <c r="N121" s="25">
        <f t="shared" si="6"/>
        <v>0</v>
      </c>
      <c r="O121" s="77"/>
      <c r="P121" s="110"/>
      <c r="Q121" s="25">
        <f t="shared" si="7"/>
        <v>0</v>
      </c>
      <c r="R121" s="77"/>
      <c r="S121" s="11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</row>
    <row r="122" spans="8:133" ht="37.5" x14ac:dyDescent="0.3">
      <c r="H122" s="42" t="s">
        <v>400</v>
      </c>
      <c r="I122" s="40" t="s">
        <v>401</v>
      </c>
      <c r="J122" s="27"/>
      <c r="K122" s="25">
        <f t="shared" si="9"/>
        <v>16400</v>
      </c>
      <c r="L122" s="77">
        <v>15000</v>
      </c>
      <c r="M122" s="110">
        <v>1400</v>
      </c>
      <c r="N122" s="25">
        <f t="shared" si="6"/>
        <v>16400</v>
      </c>
      <c r="O122" s="77">
        <v>15000</v>
      </c>
      <c r="P122" s="110">
        <v>1400</v>
      </c>
      <c r="Q122" s="25">
        <f t="shared" si="7"/>
        <v>16400</v>
      </c>
      <c r="R122" s="77">
        <v>15000</v>
      </c>
      <c r="S122" s="110">
        <v>1400</v>
      </c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</row>
    <row r="123" spans="8:133" ht="56.25" x14ac:dyDescent="0.3">
      <c r="H123" s="42" t="s">
        <v>402</v>
      </c>
      <c r="I123" s="40" t="s">
        <v>403</v>
      </c>
      <c r="J123" s="27"/>
      <c r="K123" s="25">
        <f t="shared" si="9"/>
        <v>0</v>
      </c>
      <c r="L123" s="143"/>
      <c r="M123" s="110"/>
      <c r="N123" s="25">
        <f t="shared" si="6"/>
        <v>0</v>
      </c>
      <c r="O123" s="143"/>
      <c r="P123" s="110"/>
      <c r="Q123" s="25">
        <f t="shared" si="7"/>
        <v>0</v>
      </c>
      <c r="R123" s="143"/>
      <c r="S123" s="11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</row>
    <row r="124" spans="8:133" ht="56.25" x14ac:dyDescent="0.3">
      <c r="H124" s="42" t="s">
        <v>404</v>
      </c>
      <c r="I124" s="40" t="s">
        <v>405</v>
      </c>
      <c r="J124" s="27"/>
      <c r="K124" s="25">
        <f t="shared" ref="K124:K229" si="10">L124+M124</f>
        <v>0</v>
      </c>
      <c r="L124" s="77"/>
      <c r="M124" s="110"/>
      <c r="N124" s="25">
        <f t="shared" si="6"/>
        <v>0</v>
      </c>
      <c r="O124" s="77"/>
      <c r="P124" s="110"/>
      <c r="Q124" s="25">
        <f t="shared" si="7"/>
        <v>0</v>
      </c>
      <c r="R124" s="77"/>
      <c r="S124" s="11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</row>
    <row r="125" spans="8:133" ht="18.75" x14ac:dyDescent="0.3">
      <c r="H125" s="42" t="s">
        <v>406</v>
      </c>
      <c r="I125" s="40" t="s">
        <v>407</v>
      </c>
      <c r="J125" s="24"/>
      <c r="K125" s="25">
        <f t="shared" si="10"/>
        <v>0</v>
      </c>
      <c r="L125" s="76"/>
      <c r="M125" s="110"/>
      <c r="N125" s="25">
        <f t="shared" si="6"/>
        <v>0</v>
      </c>
      <c r="O125" s="76"/>
      <c r="P125" s="110"/>
      <c r="Q125" s="25">
        <f t="shared" si="7"/>
        <v>0</v>
      </c>
      <c r="R125" s="76"/>
      <c r="S125" s="11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</row>
    <row r="126" spans="8:133" ht="18.75" x14ac:dyDescent="0.3">
      <c r="H126" s="42" t="s">
        <v>408</v>
      </c>
      <c r="I126" s="40" t="s">
        <v>409</v>
      </c>
      <c r="J126" s="27"/>
      <c r="K126" s="25">
        <f t="shared" si="10"/>
        <v>0</v>
      </c>
      <c r="L126" s="77"/>
      <c r="M126" s="110"/>
      <c r="N126" s="25">
        <f t="shared" si="6"/>
        <v>0</v>
      </c>
      <c r="O126" s="77"/>
      <c r="P126" s="110"/>
      <c r="Q126" s="25">
        <f t="shared" si="7"/>
        <v>0</v>
      </c>
      <c r="R126" s="77"/>
      <c r="S126" s="11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</row>
    <row r="127" spans="8:133" ht="56.25" x14ac:dyDescent="0.3">
      <c r="H127" s="42" t="s">
        <v>410</v>
      </c>
      <c r="I127" s="125" t="s">
        <v>411</v>
      </c>
      <c r="J127" s="27"/>
      <c r="K127" s="25">
        <f t="shared" si="10"/>
        <v>0</v>
      </c>
      <c r="L127" s="77"/>
      <c r="M127" s="110"/>
      <c r="N127" s="25">
        <f t="shared" si="6"/>
        <v>0</v>
      </c>
      <c r="O127" s="77"/>
      <c r="P127" s="110"/>
      <c r="Q127" s="25">
        <f t="shared" si="7"/>
        <v>0</v>
      </c>
      <c r="R127" s="77"/>
      <c r="S127" s="11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</row>
    <row r="128" spans="8:133" ht="18.75" x14ac:dyDescent="0.3">
      <c r="H128" s="42" t="s">
        <v>412</v>
      </c>
      <c r="I128" s="40" t="s">
        <v>413</v>
      </c>
      <c r="J128" s="27"/>
      <c r="K128" s="25">
        <f t="shared" si="10"/>
        <v>0</v>
      </c>
      <c r="L128" s="77"/>
      <c r="M128" s="110"/>
      <c r="N128" s="25">
        <f t="shared" si="6"/>
        <v>0</v>
      </c>
      <c r="O128" s="77"/>
      <c r="P128" s="110"/>
      <c r="Q128" s="25">
        <f t="shared" si="7"/>
        <v>0</v>
      </c>
      <c r="R128" s="77"/>
      <c r="S128" s="11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</row>
    <row r="129" spans="8:133" ht="56.25" x14ac:dyDescent="0.3">
      <c r="H129" s="42" t="s">
        <v>414</v>
      </c>
      <c r="I129" s="43" t="s">
        <v>415</v>
      </c>
      <c r="J129" s="27"/>
      <c r="K129" s="25">
        <f t="shared" si="10"/>
        <v>0</v>
      </c>
      <c r="L129" s="76"/>
      <c r="M129" s="110"/>
      <c r="N129" s="25">
        <f t="shared" si="6"/>
        <v>0</v>
      </c>
      <c r="O129" s="76"/>
      <c r="P129" s="110"/>
      <c r="Q129" s="25">
        <f t="shared" si="7"/>
        <v>0</v>
      </c>
      <c r="R129" s="76"/>
      <c r="S129" s="11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</row>
    <row r="130" spans="8:133" ht="37.5" x14ac:dyDescent="0.3">
      <c r="H130" s="42" t="s">
        <v>416</v>
      </c>
      <c r="I130" s="43" t="s">
        <v>417</v>
      </c>
      <c r="J130" s="27"/>
      <c r="K130" s="25">
        <f t="shared" si="10"/>
        <v>71457.060000000012</v>
      </c>
      <c r="L130" s="77"/>
      <c r="M130" s="110">
        <v>71457.060000000012</v>
      </c>
      <c r="N130" s="25">
        <f t="shared" si="6"/>
        <v>71457.060000000012</v>
      </c>
      <c r="O130" s="77"/>
      <c r="P130" s="110">
        <v>71457.060000000012</v>
      </c>
      <c r="Q130" s="25">
        <f t="shared" si="7"/>
        <v>71457.060000000012</v>
      </c>
      <c r="R130" s="77"/>
      <c r="S130" s="110">
        <v>71457.060000000012</v>
      </c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</row>
    <row r="131" spans="8:133" ht="112.5" customHeight="1" x14ac:dyDescent="0.3">
      <c r="H131" s="42" t="s">
        <v>418</v>
      </c>
      <c r="I131" s="43" t="s">
        <v>419</v>
      </c>
      <c r="J131" s="27"/>
      <c r="K131" s="25">
        <f t="shared" si="10"/>
        <v>0</v>
      </c>
      <c r="L131" s="77"/>
      <c r="M131" s="110"/>
      <c r="N131" s="25">
        <f t="shared" si="6"/>
        <v>0</v>
      </c>
      <c r="O131" s="77"/>
      <c r="P131" s="110"/>
      <c r="Q131" s="25">
        <f t="shared" si="7"/>
        <v>0</v>
      </c>
      <c r="R131" s="77"/>
      <c r="S131" s="11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</row>
    <row r="132" spans="8:133" ht="18.75" x14ac:dyDescent="0.3">
      <c r="H132" s="42" t="s">
        <v>85</v>
      </c>
      <c r="I132" s="125" t="s">
        <v>420</v>
      </c>
      <c r="J132" s="27"/>
      <c r="K132" s="25">
        <f t="shared" si="10"/>
        <v>326584.49</v>
      </c>
      <c r="L132" s="77">
        <v>304400</v>
      </c>
      <c r="M132" s="110">
        <v>22184.489999999998</v>
      </c>
      <c r="N132" s="25">
        <f t="shared" si="6"/>
        <v>326584.49</v>
      </c>
      <c r="O132" s="77">
        <v>304400</v>
      </c>
      <c r="P132" s="110">
        <v>22184.489999999998</v>
      </c>
      <c r="Q132" s="25">
        <f t="shared" si="7"/>
        <v>326584.49</v>
      </c>
      <c r="R132" s="77">
        <v>304400</v>
      </c>
      <c r="S132" s="110">
        <v>22184.489999999998</v>
      </c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</row>
    <row r="133" spans="8:133" ht="40.5" customHeight="1" x14ac:dyDescent="0.3">
      <c r="H133" s="37" t="s">
        <v>421</v>
      </c>
      <c r="I133" s="32" t="s">
        <v>422</v>
      </c>
      <c r="J133" s="38" t="s">
        <v>423</v>
      </c>
      <c r="K133" s="34">
        <f>L133+M133</f>
        <v>0</v>
      </c>
      <c r="L133" s="34">
        <f>SUM(L134:L137)</f>
        <v>0</v>
      </c>
      <c r="M133" s="34">
        <f>SUM(M134:M137)</f>
        <v>0</v>
      </c>
      <c r="N133" s="34">
        <f>O133+P133</f>
        <v>0</v>
      </c>
      <c r="O133" s="34">
        <f>SUM(O134:O137)</f>
        <v>0</v>
      </c>
      <c r="P133" s="34">
        <f>SUM(P134:P137)</f>
        <v>0</v>
      </c>
      <c r="Q133" s="34">
        <f>R133+S133</f>
        <v>0</v>
      </c>
      <c r="R133" s="34">
        <f>SUM(R134:R137)</f>
        <v>0</v>
      </c>
      <c r="S133" s="34">
        <f>SUM(S134:S137)</f>
        <v>0</v>
      </c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</row>
    <row r="134" spans="8:133" ht="18.75" x14ac:dyDescent="0.3">
      <c r="H134" s="42" t="s">
        <v>424</v>
      </c>
      <c r="I134" s="40" t="s">
        <v>425</v>
      </c>
      <c r="J134" s="27"/>
      <c r="K134" s="25">
        <f t="shared" ref="K134:K146" si="11">L134+M134</f>
        <v>0</v>
      </c>
      <c r="L134" s="153"/>
      <c r="M134" s="152"/>
      <c r="N134" s="25">
        <f t="shared" ref="N134" si="12">O134+P134</f>
        <v>0</v>
      </c>
      <c r="O134" s="153"/>
      <c r="P134" s="152"/>
      <c r="Q134" s="25">
        <f t="shared" ref="Q134" si="13">R134+S134</f>
        <v>0</v>
      </c>
      <c r="R134" s="153"/>
      <c r="S134" s="15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</row>
    <row r="135" spans="8:133" ht="18.75" x14ac:dyDescent="0.3">
      <c r="H135" s="42" t="s">
        <v>426</v>
      </c>
      <c r="I135" s="40" t="s">
        <v>427</v>
      </c>
      <c r="J135" s="27"/>
      <c r="K135" s="25">
        <f>L135+M135</f>
        <v>0</v>
      </c>
      <c r="L135" s="153"/>
      <c r="M135" s="152"/>
      <c r="N135" s="25">
        <f>O135+P135</f>
        <v>0</v>
      </c>
      <c r="O135" s="153"/>
      <c r="P135" s="152"/>
      <c r="Q135" s="25">
        <f>R135+S135</f>
        <v>0</v>
      </c>
      <c r="R135" s="153"/>
      <c r="S135" s="15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</row>
    <row r="136" spans="8:133" ht="18.75" x14ac:dyDescent="0.3">
      <c r="H136" s="42" t="s">
        <v>428</v>
      </c>
      <c r="I136" s="40" t="s">
        <v>429</v>
      </c>
      <c r="J136" s="27"/>
      <c r="K136" s="25">
        <f t="shared" si="11"/>
        <v>0</v>
      </c>
      <c r="L136" s="153"/>
      <c r="M136" s="152"/>
      <c r="N136" s="25">
        <f t="shared" ref="N136:N137" si="14">O136+P136</f>
        <v>0</v>
      </c>
      <c r="O136" s="153"/>
      <c r="P136" s="152"/>
      <c r="Q136" s="25">
        <f t="shared" ref="Q136:Q137" si="15">R136+S136</f>
        <v>0</v>
      </c>
      <c r="R136" s="153"/>
      <c r="S136" s="15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</row>
    <row r="137" spans="8:133" ht="18.75" x14ac:dyDescent="0.3">
      <c r="H137" s="42" t="s">
        <v>85</v>
      </c>
      <c r="I137" s="40" t="s">
        <v>430</v>
      </c>
      <c r="J137" s="27"/>
      <c r="K137" s="25">
        <f t="shared" si="11"/>
        <v>0</v>
      </c>
      <c r="L137" s="153"/>
      <c r="M137" s="152"/>
      <c r="N137" s="25">
        <f t="shared" si="14"/>
        <v>0</v>
      </c>
      <c r="O137" s="153"/>
      <c r="P137" s="152"/>
      <c r="Q137" s="25">
        <f t="shared" si="15"/>
        <v>0</v>
      </c>
      <c r="R137" s="153"/>
      <c r="S137" s="15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</row>
    <row r="138" spans="8:133" ht="20.100000000000001" customHeight="1" x14ac:dyDescent="0.3">
      <c r="H138" s="37" t="s">
        <v>431</v>
      </c>
      <c r="I138" s="32" t="s">
        <v>432</v>
      </c>
      <c r="J138" s="38" t="s">
        <v>433</v>
      </c>
      <c r="K138" s="34">
        <f>L138+M138</f>
        <v>0</v>
      </c>
      <c r="L138" s="34">
        <f>SUM(L139:L146)</f>
        <v>0</v>
      </c>
      <c r="M138" s="34">
        <f>SUM(M139:M146)</f>
        <v>0</v>
      </c>
      <c r="N138" s="34">
        <f>O138+P138</f>
        <v>0</v>
      </c>
      <c r="O138" s="34">
        <f>SUM(O139:O146)</f>
        <v>0</v>
      </c>
      <c r="P138" s="34">
        <f>SUM(P139:P146)</f>
        <v>0</v>
      </c>
      <c r="Q138" s="34">
        <f>R138+S138</f>
        <v>0</v>
      </c>
      <c r="R138" s="34">
        <f>SUM(R139:R146)</f>
        <v>0</v>
      </c>
      <c r="S138" s="34">
        <f>SUM(S139:S146)</f>
        <v>0</v>
      </c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</row>
    <row r="139" spans="8:133" ht="37.5" x14ac:dyDescent="0.3">
      <c r="H139" s="42" t="s">
        <v>434</v>
      </c>
      <c r="I139" s="40" t="s">
        <v>435</v>
      </c>
      <c r="J139" s="27"/>
      <c r="K139" s="25">
        <f t="shared" si="11"/>
        <v>0</v>
      </c>
      <c r="L139" s="153"/>
      <c r="M139" s="152"/>
      <c r="N139" s="25">
        <f t="shared" ref="N139:N140" si="16">O139+P139</f>
        <v>0</v>
      </c>
      <c r="O139" s="153"/>
      <c r="P139" s="152"/>
      <c r="Q139" s="25">
        <f t="shared" ref="Q139:Q140" si="17">R139+S139</f>
        <v>0</v>
      </c>
      <c r="R139" s="153"/>
      <c r="S139" s="15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</row>
    <row r="140" spans="8:133" ht="75" x14ac:dyDescent="0.3">
      <c r="H140" s="42" t="s">
        <v>436</v>
      </c>
      <c r="I140" s="40" t="s">
        <v>437</v>
      </c>
      <c r="J140" s="27"/>
      <c r="K140" s="25">
        <f t="shared" si="11"/>
        <v>0</v>
      </c>
      <c r="L140" s="153"/>
      <c r="M140" s="152"/>
      <c r="N140" s="25">
        <f t="shared" si="16"/>
        <v>0</v>
      </c>
      <c r="O140" s="153"/>
      <c r="P140" s="152"/>
      <c r="Q140" s="25">
        <f t="shared" si="17"/>
        <v>0</v>
      </c>
      <c r="R140" s="153"/>
      <c r="S140" s="15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</row>
    <row r="141" spans="8:133" ht="93.75" x14ac:dyDescent="0.3">
      <c r="H141" s="42" t="s">
        <v>438</v>
      </c>
      <c r="I141" s="40" t="s">
        <v>439</v>
      </c>
      <c r="J141" s="27"/>
      <c r="K141" s="25">
        <f>L141+M141</f>
        <v>0</v>
      </c>
      <c r="L141" s="153"/>
      <c r="M141" s="152"/>
      <c r="N141" s="25">
        <f>O141+P141</f>
        <v>0</v>
      </c>
      <c r="O141" s="153"/>
      <c r="P141" s="152"/>
      <c r="Q141" s="25">
        <f>R141+S141</f>
        <v>0</v>
      </c>
      <c r="R141" s="153"/>
      <c r="S141" s="15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</row>
    <row r="142" spans="8:133" ht="172.5" customHeight="1" x14ac:dyDescent="0.3">
      <c r="H142" s="42" t="s">
        <v>440</v>
      </c>
      <c r="I142" s="40" t="s">
        <v>441</v>
      </c>
      <c r="J142" s="27"/>
      <c r="K142" s="25">
        <f t="shared" si="11"/>
        <v>0</v>
      </c>
      <c r="L142" s="153"/>
      <c r="M142" s="152"/>
      <c r="N142" s="25">
        <f t="shared" ref="N142:N205" si="18">O142+P142</f>
        <v>0</v>
      </c>
      <c r="O142" s="153"/>
      <c r="P142" s="152"/>
      <c r="Q142" s="25">
        <f t="shared" ref="Q142:Q205" si="19">R142+S142</f>
        <v>0</v>
      </c>
      <c r="R142" s="153"/>
      <c r="S142" s="15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</row>
    <row r="143" spans="8:133" ht="75" x14ac:dyDescent="0.3">
      <c r="H143" s="42" t="s">
        <v>442</v>
      </c>
      <c r="I143" s="40" t="s">
        <v>443</v>
      </c>
      <c r="J143" s="27"/>
      <c r="K143" s="25">
        <f t="shared" si="11"/>
        <v>0</v>
      </c>
      <c r="L143" s="153"/>
      <c r="M143" s="152"/>
      <c r="N143" s="25">
        <f t="shared" si="18"/>
        <v>0</v>
      </c>
      <c r="O143" s="153"/>
      <c r="P143" s="152"/>
      <c r="Q143" s="25">
        <f t="shared" si="19"/>
        <v>0</v>
      </c>
      <c r="R143" s="153"/>
      <c r="S143" s="15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</row>
    <row r="144" spans="8:133" ht="72.75" customHeight="1" x14ac:dyDescent="0.3">
      <c r="H144" s="42" t="s">
        <v>444</v>
      </c>
      <c r="I144" s="40" t="s">
        <v>445</v>
      </c>
      <c r="J144" s="27"/>
      <c r="K144" s="25">
        <f t="shared" si="11"/>
        <v>0</v>
      </c>
      <c r="L144" s="153"/>
      <c r="M144" s="152"/>
      <c r="N144" s="25">
        <f t="shared" si="18"/>
        <v>0</v>
      </c>
      <c r="O144" s="153"/>
      <c r="P144" s="152"/>
      <c r="Q144" s="25">
        <f t="shared" si="19"/>
        <v>0</v>
      </c>
      <c r="R144" s="153"/>
      <c r="S144" s="15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</row>
    <row r="145" spans="8:133" ht="18" customHeight="1" x14ac:dyDescent="0.3">
      <c r="H145" s="42" t="s">
        <v>446</v>
      </c>
      <c r="I145" s="40" t="s">
        <v>447</v>
      </c>
      <c r="J145" s="27"/>
      <c r="K145" s="25">
        <f t="shared" si="11"/>
        <v>0</v>
      </c>
      <c r="L145" s="153"/>
      <c r="M145" s="152"/>
      <c r="N145" s="25">
        <f t="shared" si="18"/>
        <v>0</v>
      </c>
      <c r="O145" s="153"/>
      <c r="P145" s="152"/>
      <c r="Q145" s="25">
        <f t="shared" si="19"/>
        <v>0</v>
      </c>
      <c r="R145" s="153"/>
      <c r="S145" s="15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</row>
    <row r="146" spans="8:133" ht="18.75" x14ac:dyDescent="0.3">
      <c r="H146" s="42" t="s">
        <v>288</v>
      </c>
      <c r="I146" s="40" t="s">
        <v>448</v>
      </c>
      <c r="J146" s="27"/>
      <c r="K146" s="25">
        <f t="shared" si="11"/>
        <v>0</v>
      </c>
      <c r="L146" s="153"/>
      <c r="M146" s="152"/>
      <c r="N146" s="25">
        <f t="shared" si="18"/>
        <v>0</v>
      </c>
      <c r="O146" s="153"/>
      <c r="P146" s="152"/>
      <c r="Q146" s="25">
        <f t="shared" si="19"/>
        <v>0</v>
      </c>
      <c r="R146" s="153"/>
      <c r="S146" s="15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</row>
    <row r="147" spans="8:133" s="35" customFormat="1" ht="18.75" x14ac:dyDescent="0.3">
      <c r="H147" s="37" t="s">
        <v>148</v>
      </c>
      <c r="I147" s="45"/>
      <c r="J147" s="33" t="s">
        <v>149</v>
      </c>
      <c r="K147" s="34">
        <f t="shared" si="10"/>
        <v>1400000</v>
      </c>
      <c r="L147" s="78">
        <f>SUM(L149)</f>
        <v>1400000</v>
      </c>
      <c r="M147" s="78">
        <f>SUM(M149)</f>
        <v>0</v>
      </c>
      <c r="N147" s="34">
        <f t="shared" si="18"/>
        <v>1400000</v>
      </c>
      <c r="O147" s="78">
        <f>SUM(O149)</f>
        <v>1400000</v>
      </c>
      <c r="P147" s="78">
        <f>SUM(P149)</f>
        <v>0</v>
      </c>
      <c r="Q147" s="34">
        <f t="shared" si="19"/>
        <v>1400000</v>
      </c>
      <c r="R147" s="78">
        <f>SUM(R149)</f>
        <v>1400000</v>
      </c>
      <c r="S147" s="78">
        <f>SUM(S149)</f>
        <v>0</v>
      </c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</row>
    <row r="148" spans="8:133" ht="18.75" x14ac:dyDescent="0.3">
      <c r="H148" s="42" t="s">
        <v>150</v>
      </c>
      <c r="I148" s="43"/>
      <c r="J148" s="27"/>
      <c r="K148" s="25">
        <f t="shared" si="10"/>
        <v>0</v>
      </c>
      <c r="L148" s="81"/>
      <c r="M148" s="81"/>
      <c r="N148" s="25">
        <f t="shared" si="18"/>
        <v>0</v>
      </c>
      <c r="O148" s="81"/>
      <c r="P148" s="81"/>
      <c r="Q148" s="25">
        <f t="shared" si="19"/>
        <v>0</v>
      </c>
      <c r="R148" s="81"/>
      <c r="S148" s="81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</row>
    <row r="149" spans="8:133" ht="18.75" x14ac:dyDescent="0.3">
      <c r="H149" s="42" t="s">
        <v>151</v>
      </c>
      <c r="I149" s="43"/>
      <c r="J149" s="27"/>
      <c r="K149" s="25">
        <f t="shared" si="10"/>
        <v>1400000</v>
      </c>
      <c r="L149" s="79">
        <v>1400000</v>
      </c>
      <c r="M149" s="79"/>
      <c r="N149" s="25">
        <f t="shared" si="18"/>
        <v>1400000</v>
      </c>
      <c r="O149" s="79">
        <v>1400000</v>
      </c>
      <c r="P149" s="79"/>
      <c r="Q149" s="25">
        <f t="shared" si="19"/>
        <v>1400000</v>
      </c>
      <c r="R149" s="79">
        <v>1400000</v>
      </c>
      <c r="S149" s="79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</row>
    <row r="150" spans="8:133" ht="18.75" x14ac:dyDescent="0.3">
      <c r="H150" s="37" t="s">
        <v>264</v>
      </c>
      <c r="I150" s="45"/>
      <c r="J150" s="33" t="s">
        <v>261</v>
      </c>
      <c r="K150" s="34">
        <f t="shared" ref="K150:K152" si="20">L150+M150</f>
        <v>0</v>
      </c>
      <c r="L150" s="78">
        <f>SUM(L152)</f>
        <v>0</v>
      </c>
      <c r="M150" s="78">
        <f>SUM(M152)</f>
        <v>0</v>
      </c>
      <c r="N150" s="34">
        <f t="shared" si="18"/>
        <v>0</v>
      </c>
      <c r="O150" s="78">
        <f>SUM(O152)</f>
        <v>0</v>
      </c>
      <c r="P150" s="78">
        <f>SUM(P152)</f>
        <v>0</v>
      </c>
      <c r="Q150" s="34">
        <f t="shared" si="19"/>
        <v>0</v>
      </c>
      <c r="R150" s="78">
        <f>SUM(R152)</f>
        <v>0</v>
      </c>
      <c r="S150" s="78">
        <f>SUM(S152)</f>
        <v>0</v>
      </c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</row>
    <row r="151" spans="8:133" ht="18.75" x14ac:dyDescent="0.3">
      <c r="H151" s="42" t="s">
        <v>150</v>
      </c>
      <c r="I151" s="43"/>
      <c r="J151" s="27"/>
      <c r="K151" s="25">
        <f t="shared" si="20"/>
        <v>0</v>
      </c>
      <c r="L151" s="81"/>
      <c r="M151" s="81"/>
      <c r="N151" s="25">
        <f t="shared" si="18"/>
        <v>0</v>
      </c>
      <c r="O151" s="81"/>
      <c r="P151" s="81"/>
      <c r="Q151" s="25">
        <f t="shared" si="19"/>
        <v>0</v>
      </c>
      <c r="R151" s="81"/>
      <c r="S151" s="81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</row>
    <row r="152" spans="8:133" ht="76.5" customHeight="1" x14ac:dyDescent="0.3">
      <c r="H152" s="42" t="s">
        <v>262</v>
      </c>
      <c r="I152" s="43" t="s">
        <v>263</v>
      </c>
      <c r="J152" s="27"/>
      <c r="K152" s="25">
        <f t="shared" si="20"/>
        <v>0</v>
      </c>
      <c r="L152" s="79"/>
      <c r="M152" s="79"/>
      <c r="N152" s="25">
        <f t="shared" si="18"/>
        <v>0</v>
      </c>
      <c r="O152" s="79"/>
      <c r="P152" s="79"/>
      <c r="Q152" s="25">
        <f t="shared" si="19"/>
        <v>0</v>
      </c>
      <c r="R152" s="79"/>
      <c r="S152" s="79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</row>
    <row r="153" spans="8:133" s="35" customFormat="1" ht="23.25" customHeight="1" x14ac:dyDescent="0.3">
      <c r="H153" s="37" t="s">
        <v>152</v>
      </c>
      <c r="I153" s="32" t="s">
        <v>153</v>
      </c>
      <c r="J153" s="33" t="s">
        <v>154</v>
      </c>
      <c r="K153" s="34">
        <f t="shared" si="10"/>
        <v>41215.69</v>
      </c>
      <c r="L153" s="78">
        <f>SUM(L154:L186)</f>
        <v>27606</v>
      </c>
      <c r="M153" s="78">
        <f>SUM(M154:M186)</f>
        <v>13609.689999999999</v>
      </c>
      <c r="N153" s="34">
        <f t="shared" si="18"/>
        <v>41215.69</v>
      </c>
      <c r="O153" s="78">
        <f>SUM(O154:O186)</f>
        <v>27606</v>
      </c>
      <c r="P153" s="78">
        <f>SUM(P154:P186)</f>
        <v>13609.689999999999</v>
      </c>
      <c r="Q153" s="34">
        <f t="shared" si="19"/>
        <v>41215.69</v>
      </c>
      <c r="R153" s="78">
        <f>SUM(R154:R186)</f>
        <v>27606</v>
      </c>
      <c r="S153" s="78">
        <f>SUM(S154:S186)</f>
        <v>13609.689999999999</v>
      </c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</row>
    <row r="154" spans="8:133" ht="18.75" x14ac:dyDescent="0.3">
      <c r="H154" s="42" t="s">
        <v>243</v>
      </c>
      <c r="I154" s="125" t="s">
        <v>449</v>
      </c>
      <c r="J154" s="27"/>
      <c r="K154" s="25">
        <f t="shared" si="10"/>
        <v>7354</v>
      </c>
      <c r="L154" s="77">
        <v>7354</v>
      </c>
      <c r="M154" s="79"/>
      <c r="N154" s="25">
        <f t="shared" si="18"/>
        <v>7354</v>
      </c>
      <c r="O154" s="77">
        <v>7354</v>
      </c>
      <c r="P154" s="79"/>
      <c r="Q154" s="25">
        <f t="shared" si="19"/>
        <v>7354</v>
      </c>
      <c r="R154" s="77">
        <v>7354</v>
      </c>
      <c r="S154" s="79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</row>
    <row r="155" spans="8:133" ht="18.75" x14ac:dyDescent="0.3">
      <c r="H155" s="42" t="s">
        <v>219</v>
      </c>
      <c r="I155" s="125" t="s">
        <v>450</v>
      </c>
      <c r="J155" s="27"/>
      <c r="K155" s="25">
        <f t="shared" si="10"/>
        <v>20252</v>
      </c>
      <c r="L155" s="77">
        <v>20252</v>
      </c>
      <c r="M155" s="79"/>
      <c r="N155" s="25">
        <f t="shared" si="18"/>
        <v>20252</v>
      </c>
      <c r="O155" s="77">
        <v>20252</v>
      </c>
      <c r="P155" s="79"/>
      <c r="Q155" s="25">
        <f t="shared" si="19"/>
        <v>20252</v>
      </c>
      <c r="R155" s="77">
        <v>20252</v>
      </c>
      <c r="S155" s="79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</row>
    <row r="156" spans="8:133" ht="18.75" x14ac:dyDescent="0.3">
      <c r="H156" s="42" t="s">
        <v>451</v>
      </c>
      <c r="I156" s="125" t="s">
        <v>452</v>
      </c>
      <c r="J156" s="27"/>
      <c r="K156" s="25">
        <f t="shared" si="10"/>
        <v>0</v>
      </c>
      <c r="L156" s="77"/>
      <c r="M156" s="79"/>
      <c r="N156" s="25">
        <f t="shared" si="18"/>
        <v>0</v>
      </c>
      <c r="O156" s="77"/>
      <c r="P156" s="79"/>
      <c r="Q156" s="25">
        <f t="shared" si="19"/>
        <v>0</v>
      </c>
      <c r="R156" s="77"/>
      <c r="S156" s="79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</row>
    <row r="157" spans="8:133" ht="18.75" x14ac:dyDescent="0.3">
      <c r="H157" s="42" t="s">
        <v>453</v>
      </c>
      <c r="I157" s="125" t="s">
        <v>454</v>
      </c>
      <c r="J157" s="27"/>
      <c r="K157" s="25">
        <f t="shared" si="10"/>
        <v>0</v>
      </c>
      <c r="L157" s="77"/>
      <c r="M157" s="79"/>
      <c r="N157" s="25">
        <f t="shared" si="18"/>
        <v>0</v>
      </c>
      <c r="O157" s="77"/>
      <c r="P157" s="79"/>
      <c r="Q157" s="25">
        <f t="shared" si="19"/>
        <v>0</v>
      </c>
      <c r="R157" s="77"/>
      <c r="S157" s="79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</row>
    <row r="158" spans="8:133" ht="37.5" x14ac:dyDescent="0.3">
      <c r="H158" s="42" t="s">
        <v>455</v>
      </c>
      <c r="I158" s="125" t="s">
        <v>456</v>
      </c>
      <c r="J158" s="27"/>
      <c r="K158" s="25">
        <f t="shared" si="10"/>
        <v>3500</v>
      </c>
      <c r="L158" s="77"/>
      <c r="M158" s="79">
        <v>3500</v>
      </c>
      <c r="N158" s="25">
        <f t="shared" si="18"/>
        <v>3500</v>
      </c>
      <c r="O158" s="77"/>
      <c r="P158" s="79">
        <v>3500</v>
      </c>
      <c r="Q158" s="25">
        <f t="shared" si="19"/>
        <v>3500</v>
      </c>
      <c r="R158" s="77"/>
      <c r="S158" s="79">
        <v>3500</v>
      </c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</row>
    <row r="159" spans="8:133" ht="37.5" x14ac:dyDescent="0.3">
      <c r="H159" s="42" t="s">
        <v>457</v>
      </c>
      <c r="I159" s="125" t="s">
        <v>458</v>
      </c>
      <c r="J159" s="27"/>
      <c r="K159" s="25">
        <f t="shared" si="10"/>
        <v>0</v>
      </c>
      <c r="L159" s="77"/>
      <c r="M159" s="79"/>
      <c r="N159" s="25">
        <f t="shared" si="18"/>
        <v>0</v>
      </c>
      <c r="O159" s="77"/>
      <c r="P159" s="79"/>
      <c r="Q159" s="25">
        <f t="shared" si="19"/>
        <v>0</v>
      </c>
      <c r="R159" s="77"/>
      <c r="S159" s="79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</row>
    <row r="160" spans="8:133" ht="37.5" x14ac:dyDescent="0.3">
      <c r="H160" s="42" t="s">
        <v>255</v>
      </c>
      <c r="I160" s="125" t="s">
        <v>254</v>
      </c>
      <c r="J160" s="27"/>
      <c r="K160" s="25">
        <f t="shared" si="10"/>
        <v>5109.6899999999996</v>
      </c>
      <c r="L160" s="77"/>
      <c r="M160" s="79">
        <v>5109.6899999999996</v>
      </c>
      <c r="N160" s="25">
        <f t="shared" si="18"/>
        <v>5109.6899999999996</v>
      </c>
      <c r="O160" s="77"/>
      <c r="P160" s="79">
        <v>5109.6899999999996</v>
      </c>
      <c r="Q160" s="25">
        <f t="shared" si="19"/>
        <v>5109.6899999999996</v>
      </c>
      <c r="R160" s="77"/>
      <c r="S160" s="79">
        <v>5109.6899999999996</v>
      </c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</row>
    <row r="161" spans="8:133" ht="18.75" x14ac:dyDescent="0.3">
      <c r="H161" s="42" t="s">
        <v>459</v>
      </c>
      <c r="I161" s="125" t="s">
        <v>460</v>
      </c>
      <c r="J161" s="27"/>
      <c r="K161" s="25">
        <f t="shared" si="10"/>
        <v>5000</v>
      </c>
      <c r="L161" s="77"/>
      <c r="M161" s="79">
        <v>5000</v>
      </c>
      <c r="N161" s="25">
        <f t="shared" si="18"/>
        <v>5000</v>
      </c>
      <c r="O161" s="77"/>
      <c r="P161" s="79">
        <v>5000</v>
      </c>
      <c r="Q161" s="25">
        <f t="shared" si="19"/>
        <v>5000</v>
      </c>
      <c r="R161" s="77"/>
      <c r="S161" s="79">
        <v>5000</v>
      </c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</row>
    <row r="162" spans="8:133" ht="18.75" x14ac:dyDescent="0.3">
      <c r="H162" s="42" t="s">
        <v>461</v>
      </c>
      <c r="I162" s="125" t="s">
        <v>462</v>
      </c>
      <c r="J162" s="27"/>
      <c r="K162" s="25">
        <f t="shared" si="10"/>
        <v>0</v>
      </c>
      <c r="L162" s="77"/>
      <c r="M162" s="79"/>
      <c r="N162" s="25">
        <f t="shared" si="18"/>
        <v>0</v>
      </c>
      <c r="O162" s="77"/>
      <c r="P162" s="79"/>
      <c r="Q162" s="25">
        <f t="shared" si="19"/>
        <v>0</v>
      </c>
      <c r="R162" s="77"/>
      <c r="S162" s="79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</row>
    <row r="163" spans="8:133" ht="18.75" x14ac:dyDescent="0.3">
      <c r="H163" s="42" t="s">
        <v>463</v>
      </c>
      <c r="I163" s="125" t="s">
        <v>464</v>
      </c>
      <c r="J163" s="27"/>
      <c r="K163" s="25">
        <f t="shared" si="10"/>
        <v>0</v>
      </c>
      <c r="L163" s="77"/>
      <c r="M163" s="79"/>
      <c r="N163" s="25">
        <f t="shared" si="18"/>
        <v>0</v>
      </c>
      <c r="O163" s="77"/>
      <c r="P163" s="79"/>
      <c r="Q163" s="25">
        <f t="shared" si="19"/>
        <v>0</v>
      </c>
      <c r="R163" s="77"/>
      <c r="S163" s="79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</row>
    <row r="164" spans="8:133" ht="56.25" x14ac:dyDescent="0.3">
      <c r="H164" s="42" t="s">
        <v>465</v>
      </c>
      <c r="I164" s="125" t="s">
        <v>466</v>
      </c>
      <c r="J164" s="27"/>
      <c r="K164" s="25">
        <f t="shared" si="10"/>
        <v>0</v>
      </c>
      <c r="L164" s="77"/>
      <c r="M164" s="79"/>
      <c r="N164" s="25">
        <f t="shared" si="18"/>
        <v>0</v>
      </c>
      <c r="O164" s="77"/>
      <c r="P164" s="79"/>
      <c r="Q164" s="25">
        <f t="shared" si="19"/>
        <v>0</v>
      </c>
      <c r="R164" s="77"/>
      <c r="S164" s="79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</row>
    <row r="165" spans="8:133" ht="56.25" x14ac:dyDescent="0.3">
      <c r="H165" s="42" t="s">
        <v>467</v>
      </c>
      <c r="I165" s="125" t="s">
        <v>468</v>
      </c>
      <c r="J165" s="27"/>
      <c r="K165" s="25">
        <f t="shared" si="10"/>
        <v>0</v>
      </c>
      <c r="L165" s="77"/>
      <c r="M165" s="79"/>
      <c r="N165" s="25">
        <f t="shared" si="18"/>
        <v>0</v>
      </c>
      <c r="O165" s="77"/>
      <c r="P165" s="79"/>
      <c r="Q165" s="25">
        <f t="shared" si="19"/>
        <v>0</v>
      </c>
      <c r="R165" s="77"/>
      <c r="S165" s="79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</row>
    <row r="166" spans="8:133" ht="18.75" x14ac:dyDescent="0.3">
      <c r="H166" s="42" t="s">
        <v>469</v>
      </c>
      <c r="I166" s="125" t="s">
        <v>470</v>
      </c>
      <c r="J166" s="27"/>
      <c r="K166" s="25">
        <f t="shared" si="10"/>
        <v>0</v>
      </c>
      <c r="L166" s="77"/>
      <c r="M166" s="79"/>
      <c r="N166" s="25">
        <f t="shared" si="18"/>
        <v>0</v>
      </c>
      <c r="O166" s="77"/>
      <c r="P166" s="79"/>
      <c r="Q166" s="25">
        <f t="shared" si="19"/>
        <v>0</v>
      </c>
      <c r="R166" s="77"/>
      <c r="S166" s="79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</row>
    <row r="167" spans="8:133" ht="75" x14ac:dyDescent="0.3">
      <c r="H167" s="42" t="s">
        <v>471</v>
      </c>
      <c r="I167" s="125" t="s">
        <v>472</v>
      </c>
      <c r="J167" s="27"/>
      <c r="K167" s="25">
        <f t="shared" si="10"/>
        <v>0</v>
      </c>
      <c r="L167" s="77"/>
      <c r="M167" s="79"/>
      <c r="N167" s="25">
        <f t="shared" si="18"/>
        <v>0</v>
      </c>
      <c r="O167" s="77"/>
      <c r="P167" s="79"/>
      <c r="Q167" s="25">
        <f t="shared" si="19"/>
        <v>0</v>
      </c>
      <c r="R167" s="77"/>
      <c r="S167" s="79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</row>
    <row r="168" spans="8:133" ht="18.75" x14ac:dyDescent="0.3">
      <c r="H168" s="42" t="s">
        <v>473</v>
      </c>
      <c r="I168" s="125" t="s">
        <v>474</v>
      </c>
      <c r="J168" s="27"/>
      <c r="K168" s="25">
        <f t="shared" si="10"/>
        <v>0</v>
      </c>
      <c r="L168" s="77"/>
      <c r="M168" s="79"/>
      <c r="N168" s="25">
        <f t="shared" si="18"/>
        <v>0</v>
      </c>
      <c r="O168" s="77"/>
      <c r="P168" s="79"/>
      <c r="Q168" s="25">
        <f t="shared" si="19"/>
        <v>0</v>
      </c>
      <c r="R168" s="77"/>
      <c r="S168" s="79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</row>
    <row r="169" spans="8:133" ht="56.25" x14ac:dyDescent="0.3">
      <c r="H169" s="42" t="s">
        <v>475</v>
      </c>
      <c r="I169" s="125" t="s">
        <v>476</v>
      </c>
      <c r="J169" s="27"/>
      <c r="K169" s="25">
        <f t="shared" si="10"/>
        <v>0</v>
      </c>
      <c r="L169" s="77"/>
      <c r="M169" s="79"/>
      <c r="N169" s="25">
        <f t="shared" si="18"/>
        <v>0</v>
      </c>
      <c r="O169" s="77"/>
      <c r="P169" s="79"/>
      <c r="Q169" s="25">
        <f t="shared" si="19"/>
        <v>0</v>
      </c>
      <c r="R169" s="77"/>
      <c r="S169" s="79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</row>
    <row r="170" spans="8:133" ht="37.5" x14ac:dyDescent="0.3">
      <c r="H170" s="42" t="s">
        <v>477</v>
      </c>
      <c r="I170" s="125" t="s">
        <v>478</v>
      </c>
      <c r="J170" s="27"/>
      <c r="K170" s="25">
        <f t="shared" si="10"/>
        <v>0</v>
      </c>
      <c r="L170" s="77"/>
      <c r="M170" s="79"/>
      <c r="N170" s="25">
        <f t="shared" si="18"/>
        <v>0</v>
      </c>
      <c r="O170" s="77"/>
      <c r="P170" s="79"/>
      <c r="Q170" s="25">
        <f t="shared" si="19"/>
        <v>0</v>
      </c>
      <c r="R170" s="77"/>
      <c r="S170" s="79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</row>
    <row r="171" spans="8:133" ht="37.5" x14ac:dyDescent="0.3">
      <c r="H171" s="42" t="s">
        <v>479</v>
      </c>
      <c r="I171" s="125" t="s">
        <v>480</v>
      </c>
      <c r="J171" s="27"/>
      <c r="K171" s="25">
        <f t="shared" si="10"/>
        <v>0</v>
      </c>
      <c r="L171" s="77"/>
      <c r="M171" s="79"/>
      <c r="N171" s="25">
        <f t="shared" si="18"/>
        <v>0</v>
      </c>
      <c r="O171" s="77"/>
      <c r="P171" s="79"/>
      <c r="Q171" s="25">
        <f t="shared" si="19"/>
        <v>0</v>
      </c>
      <c r="R171" s="77"/>
      <c r="S171" s="79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</row>
    <row r="172" spans="8:133" ht="18.75" x14ac:dyDescent="0.3">
      <c r="H172" s="42" t="s">
        <v>288</v>
      </c>
      <c r="I172" s="125" t="s">
        <v>481</v>
      </c>
      <c r="J172" s="27"/>
      <c r="K172" s="25">
        <f t="shared" si="10"/>
        <v>0</v>
      </c>
      <c r="L172" s="77"/>
      <c r="M172" s="79"/>
      <c r="N172" s="25">
        <f t="shared" si="18"/>
        <v>0</v>
      </c>
      <c r="O172" s="77"/>
      <c r="P172" s="79"/>
      <c r="Q172" s="25">
        <f t="shared" si="19"/>
        <v>0</v>
      </c>
      <c r="R172" s="77"/>
      <c r="S172" s="79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</row>
    <row r="173" spans="8:133" ht="18.75" x14ac:dyDescent="0.3">
      <c r="H173" s="42" t="s">
        <v>482</v>
      </c>
      <c r="I173" s="125" t="s">
        <v>483</v>
      </c>
      <c r="J173" s="27"/>
      <c r="K173" s="25">
        <f t="shared" si="10"/>
        <v>0</v>
      </c>
      <c r="L173" s="77"/>
      <c r="M173" s="79"/>
      <c r="N173" s="25">
        <f t="shared" si="18"/>
        <v>0</v>
      </c>
      <c r="O173" s="77"/>
      <c r="P173" s="79"/>
      <c r="Q173" s="25">
        <f t="shared" si="19"/>
        <v>0</v>
      </c>
      <c r="R173" s="77"/>
      <c r="S173" s="79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</row>
    <row r="174" spans="8:133" ht="75" x14ac:dyDescent="0.3">
      <c r="H174" s="42" t="s">
        <v>484</v>
      </c>
      <c r="I174" s="125" t="s">
        <v>485</v>
      </c>
      <c r="J174" s="27"/>
      <c r="K174" s="25">
        <f t="shared" si="10"/>
        <v>0</v>
      </c>
      <c r="L174" s="77"/>
      <c r="M174" s="79"/>
      <c r="N174" s="25">
        <f t="shared" si="18"/>
        <v>0</v>
      </c>
      <c r="O174" s="77"/>
      <c r="P174" s="79"/>
      <c r="Q174" s="25">
        <f t="shared" si="19"/>
        <v>0</v>
      </c>
      <c r="R174" s="77"/>
      <c r="S174" s="79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</row>
    <row r="175" spans="8:133" ht="37.5" x14ac:dyDescent="0.3">
      <c r="H175" s="42" t="s">
        <v>486</v>
      </c>
      <c r="I175" s="125" t="s">
        <v>487</v>
      </c>
      <c r="J175" s="27"/>
      <c r="K175" s="25">
        <f t="shared" si="10"/>
        <v>0</v>
      </c>
      <c r="L175" s="77"/>
      <c r="M175" s="79"/>
      <c r="N175" s="25">
        <f t="shared" si="18"/>
        <v>0</v>
      </c>
      <c r="O175" s="77"/>
      <c r="P175" s="79"/>
      <c r="Q175" s="25">
        <f t="shared" si="19"/>
        <v>0</v>
      </c>
      <c r="R175" s="77"/>
      <c r="S175" s="79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</row>
    <row r="176" spans="8:133" ht="37.5" x14ac:dyDescent="0.3">
      <c r="H176" s="42" t="s">
        <v>488</v>
      </c>
      <c r="I176" s="125" t="s">
        <v>489</v>
      </c>
      <c r="J176" s="27"/>
      <c r="K176" s="25">
        <f t="shared" si="10"/>
        <v>0</v>
      </c>
      <c r="L176" s="77"/>
      <c r="M176" s="79"/>
      <c r="N176" s="25">
        <f t="shared" si="18"/>
        <v>0</v>
      </c>
      <c r="O176" s="77"/>
      <c r="P176" s="79"/>
      <c r="Q176" s="25">
        <f t="shared" si="19"/>
        <v>0</v>
      </c>
      <c r="R176" s="77"/>
      <c r="S176" s="79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</row>
    <row r="177" spans="8:133" ht="37.5" x14ac:dyDescent="0.3">
      <c r="H177" s="42" t="s">
        <v>490</v>
      </c>
      <c r="I177" s="125" t="s">
        <v>491</v>
      </c>
      <c r="J177" s="27"/>
      <c r="K177" s="25">
        <f t="shared" si="10"/>
        <v>0</v>
      </c>
      <c r="L177" s="79"/>
      <c r="M177" s="110"/>
      <c r="N177" s="25">
        <f t="shared" si="18"/>
        <v>0</v>
      </c>
      <c r="O177" s="79"/>
      <c r="P177" s="110"/>
      <c r="Q177" s="25">
        <f t="shared" si="19"/>
        <v>0</v>
      </c>
      <c r="R177" s="79"/>
      <c r="S177" s="11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</row>
    <row r="178" spans="8:133" ht="18.75" x14ac:dyDescent="0.3">
      <c r="H178" s="42" t="s">
        <v>288</v>
      </c>
      <c r="I178" s="125" t="s">
        <v>492</v>
      </c>
      <c r="J178" s="27"/>
      <c r="K178" s="25">
        <f t="shared" si="10"/>
        <v>0</v>
      </c>
      <c r="L178" s="79"/>
      <c r="M178" s="79"/>
      <c r="N178" s="25">
        <f t="shared" si="18"/>
        <v>0</v>
      </c>
      <c r="O178" s="79"/>
      <c r="P178" s="79"/>
      <c r="Q178" s="25">
        <f t="shared" si="19"/>
        <v>0</v>
      </c>
      <c r="R178" s="79"/>
      <c r="S178" s="79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</row>
    <row r="179" spans="8:133" ht="18.75" x14ac:dyDescent="0.3">
      <c r="H179" s="42" t="s">
        <v>493</v>
      </c>
      <c r="I179" s="125" t="s">
        <v>494</v>
      </c>
      <c r="J179" s="27"/>
      <c r="K179" s="25">
        <f t="shared" si="10"/>
        <v>0</v>
      </c>
      <c r="L179" s="79"/>
      <c r="M179" s="79"/>
      <c r="N179" s="25">
        <f t="shared" si="18"/>
        <v>0</v>
      </c>
      <c r="O179" s="79"/>
      <c r="P179" s="79"/>
      <c r="Q179" s="25">
        <f t="shared" si="19"/>
        <v>0</v>
      </c>
      <c r="R179" s="79"/>
      <c r="S179" s="79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</row>
    <row r="180" spans="8:133" ht="37.5" x14ac:dyDescent="0.3">
      <c r="H180" s="42" t="s">
        <v>495</v>
      </c>
      <c r="I180" s="125" t="s">
        <v>496</v>
      </c>
      <c r="J180" s="27"/>
      <c r="K180" s="25">
        <f t="shared" si="10"/>
        <v>0</v>
      </c>
      <c r="L180" s="79"/>
      <c r="M180" s="79"/>
      <c r="N180" s="25">
        <f t="shared" si="18"/>
        <v>0</v>
      </c>
      <c r="O180" s="79"/>
      <c r="P180" s="79"/>
      <c r="Q180" s="25">
        <f t="shared" si="19"/>
        <v>0</v>
      </c>
      <c r="R180" s="79"/>
      <c r="S180" s="79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</row>
    <row r="181" spans="8:133" ht="112.5" x14ac:dyDescent="0.3">
      <c r="H181" s="42" t="s">
        <v>497</v>
      </c>
      <c r="I181" s="125" t="s">
        <v>498</v>
      </c>
      <c r="J181" s="27"/>
      <c r="K181" s="25">
        <f t="shared" si="10"/>
        <v>0</v>
      </c>
      <c r="L181" s="79"/>
      <c r="M181" s="79"/>
      <c r="N181" s="25">
        <f t="shared" si="18"/>
        <v>0</v>
      </c>
      <c r="O181" s="79"/>
      <c r="P181" s="79"/>
      <c r="Q181" s="25">
        <f t="shared" si="19"/>
        <v>0</v>
      </c>
      <c r="R181" s="79"/>
      <c r="S181" s="79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</row>
    <row r="182" spans="8:133" ht="18.75" x14ac:dyDescent="0.3">
      <c r="H182" s="42" t="s">
        <v>288</v>
      </c>
      <c r="I182" s="125" t="s">
        <v>499</v>
      </c>
      <c r="J182" s="41"/>
      <c r="K182" s="25">
        <f t="shared" si="10"/>
        <v>0</v>
      </c>
      <c r="L182" s="79"/>
      <c r="M182" s="79"/>
      <c r="N182" s="25">
        <f t="shared" si="18"/>
        <v>0</v>
      </c>
      <c r="O182" s="79"/>
      <c r="P182" s="79"/>
      <c r="Q182" s="25">
        <f t="shared" si="19"/>
        <v>0</v>
      </c>
      <c r="R182" s="79"/>
      <c r="S182" s="79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</row>
    <row r="183" spans="8:133" ht="18.75" x14ac:dyDescent="0.3">
      <c r="H183" s="42" t="s">
        <v>500</v>
      </c>
      <c r="I183" s="123" t="s">
        <v>501</v>
      </c>
      <c r="J183" s="27"/>
      <c r="K183" s="25">
        <f t="shared" si="10"/>
        <v>0</v>
      </c>
      <c r="L183" s="79"/>
      <c r="M183" s="81"/>
      <c r="N183" s="25">
        <f t="shared" si="18"/>
        <v>0</v>
      </c>
      <c r="O183" s="79"/>
      <c r="P183" s="81"/>
      <c r="Q183" s="25">
        <f t="shared" si="19"/>
        <v>0</v>
      </c>
      <c r="R183" s="79"/>
      <c r="S183" s="81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</row>
    <row r="184" spans="8:133" ht="37.5" x14ac:dyDescent="0.3">
      <c r="H184" s="42" t="s">
        <v>502</v>
      </c>
      <c r="I184" s="123" t="s">
        <v>503</v>
      </c>
      <c r="J184" s="27"/>
      <c r="K184" s="25">
        <f t="shared" si="10"/>
        <v>0</v>
      </c>
      <c r="L184" s="79"/>
      <c r="M184" s="79"/>
      <c r="N184" s="25">
        <f t="shared" si="18"/>
        <v>0</v>
      </c>
      <c r="O184" s="79"/>
      <c r="P184" s="79"/>
      <c r="Q184" s="25">
        <f t="shared" si="19"/>
        <v>0</v>
      </c>
      <c r="R184" s="79"/>
      <c r="S184" s="79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</row>
    <row r="185" spans="8:133" ht="112.5" x14ac:dyDescent="0.3">
      <c r="H185" s="42" t="s">
        <v>504</v>
      </c>
      <c r="I185" s="123" t="s">
        <v>505</v>
      </c>
      <c r="J185" s="27"/>
      <c r="K185" s="25">
        <f t="shared" ref="K185" si="21">L185+M185</f>
        <v>0</v>
      </c>
      <c r="L185" s="79"/>
      <c r="M185" s="79"/>
      <c r="N185" s="25">
        <f t="shared" si="18"/>
        <v>0</v>
      </c>
      <c r="O185" s="79"/>
      <c r="P185" s="79"/>
      <c r="Q185" s="25">
        <f t="shared" si="19"/>
        <v>0</v>
      </c>
      <c r="R185" s="79"/>
      <c r="S185" s="79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</row>
    <row r="186" spans="8:133" ht="18.75" x14ac:dyDescent="0.3">
      <c r="H186" s="42" t="s">
        <v>288</v>
      </c>
      <c r="I186" s="123" t="s">
        <v>506</v>
      </c>
      <c r="J186" s="27"/>
      <c r="K186" s="25">
        <f t="shared" si="10"/>
        <v>0</v>
      </c>
      <c r="L186" s="79"/>
      <c r="M186" s="79"/>
      <c r="N186" s="25">
        <f t="shared" si="18"/>
        <v>0</v>
      </c>
      <c r="O186" s="79"/>
      <c r="P186" s="79"/>
      <c r="Q186" s="25">
        <f t="shared" si="19"/>
        <v>0</v>
      </c>
      <c r="R186" s="79"/>
      <c r="S186" s="79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</row>
    <row r="187" spans="8:133" ht="18.75" x14ac:dyDescent="0.3">
      <c r="H187" s="37" t="s">
        <v>155</v>
      </c>
      <c r="I187" s="45"/>
      <c r="J187" s="33" t="s">
        <v>156</v>
      </c>
      <c r="K187" s="34">
        <f t="shared" si="10"/>
        <v>3716182.8499999996</v>
      </c>
      <c r="L187" s="34">
        <f>L188+L195+L205+L210+L215+L220+L223</f>
        <v>236000</v>
      </c>
      <c r="M187" s="34">
        <f>M188+M195+M205+M210+M215+M220+M223</f>
        <v>3480182.8499999996</v>
      </c>
      <c r="N187" s="34">
        <f t="shared" si="18"/>
        <v>3706182.8499999996</v>
      </c>
      <c r="O187" s="34">
        <f>O188+O195+O205+O210+O215+O220+O223</f>
        <v>226000</v>
      </c>
      <c r="P187" s="34">
        <f>P188+P195+P205+P210+P215+P220+P223</f>
        <v>3480182.8499999996</v>
      </c>
      <c r="Q187" s="34">
        <f t="shared" si="19"/>
        <v>3748182.8499999996</v>
      </c>
      <c r="R187" s="34">
        <f>R188+R195+R205+R210+R215+R220+R223</f>
        <v>268000</v>
      </c>
      <c r="S187" s="34">
        <f>S188+S195+S205+S210+S215+S220+S223</f>
        <v>3480182.8499999996</v>
      </c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</row>
    <row r="188" spans="8:133" s="35" customFormat="1" ht="18.75" customHeight="1" x14ac:dyDescent="0.3">
      <c r="H188" s="37" t="s">
        <v>157</v>
      </c>
      <c r="I188" s="32" t="s">
        <v>158</v>
      </c>
      <c r="J188" s="38" t="s">
        <v>159</v>
      </c>
      <c r="K188" s="34">
        <f t="shared" si="10"/>
        <v>251508</v>
      </c>
      <c r="L188" s="78">
        <f>SUM(L189:L194)</f>
        <v>100000</v>
      </c>
      <c r="M188" s="78">
        <f>SUM(M189:M194)</f>
        <v>151508</v>
      </c>
      <c r="N188" s="34">
        <f t="shared" si="18"/>
        <v>241508</v>
      </c>
      <c r="O188" s="78">
        <f>SUM(O189:O194)</f>
        <v>90000</v>
      </c>
      <c r="P188" s="78">
        <f>SUM(P189:P194)</f>
        <v>151508</v>
      </c>
      <c r="Q188" s="34">
        <f t="shared" si="19"/>
        <v>283508</v>
      </c>
      <c r="R188" s="78">
        <f>SUM(R189:R194)</f>
        <v>132000</v>
      </c>
      <c r="S188" s="78">
        <f>SUM(S189:S194)</f>
        <v>151508</v>
      </c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</row>
    <row r="189" spans="8:133" s="20" customFormat="1" ht="75" x14ac:dyDescent="0.3">
      <c r="H189" s="39" t="s">
        <v>507</v>
      </c>
      <c r="I189" s="40" t="s">
        <v>160</v>
      </c>
      <c r="J189" s="27"/>
      <c r="K189" s="25">
        <f t="shared" si="10"/>
        <v>0</v>
      </c>
      <c r="L189" s="79"/>
      <c r="M189" s="110"/>
      <c r="N189" s="25">
        <f t="shared" si="18"/>
        <v>0</v>
      </c>
      <c r="O189" s="79"/>
      <c r="P189" s="110"/>
      <c r="Q189" s="25">
        <f t="shared" si="19"/>
        <v>0</v>
      </c>
      <c r="R189" s="79"/>
      <c r="S189" s="110"/>
    </row>
    <row r="190" spans="8:133" s="20" customFormat="1" ht="37.5" customHeight="1" x14ac:dyDescent="0.3">
      <c r="H190" s="39" t="s">
        <v>508</v>
      </c>
      <c r="I190" s="40" t="s">
        <v>161</v>
      </c>
      <c r="J190" s="27"/>
      <c r="K190" s="25">
        <f t="shared" si="10"/>
        <v>0</v>
      </c>
      <c r="L190" s="79"/>
      <c r="M190" s="110"/>
      <c r="N190" s="25">
        <f t="shared" si="18"/>
        <v>0</v>
      </c>
      <c r="O190" s="79"/>
      <c r="P190" s="110"/>
      <c r="Q190" s="25">
        <f t="shared" si="19"/>
        <v>0</v>
      </c>
      <c r="R190" s="79"/>
      <c r="S190" s="110"/>
    </row>
    <row r="191" spans="8:133" s="20" customFormat="1" ht="18.75" x14ac:dyDescent="0.3">
      <c r="H191" s="39" t="s">
        <v>224</v>
      </c>
      <c r="I191" s="40" t="s">
        <v>162</v>
      </c>
      <c r="J191" s="27"/>
      <c r="K191" s="25">
        <f t="shared" si="10"/>
        <v>10000</v>
      </c>
      <c r="L191" s="77">
        <v>10000</v>
      </c>
      <c r="M191" s="110"/>
      <c r="N191" s="25">
        <f t="shared" si="18"/>
        <v>10000</v>
      </c>
      <c r="O191" s="77">
        <v>10000</v>
      </c>
      <c r="P191" s="110"/>
      <c r="Q191" s="25">
        <f t="shared" si="19"/>
        <v>10000</v>
      </c>
      <c r="R191" s="77">
        <v>10000</v>
      </c>
      <c r="S191" s="110"/>
    </row>
    <row r="192" spans="8:133" s="20" customFormat="1" ht="18.75" x14ac:dyDescent="0.3">
      <c r="H192" s="39" t="s">
        <v>509</v>
      </c>
      <c r="I192" s="40" t="s">
        <v>163</v>
      </c>
      <c r="J192" s="27"/>
      <c r="K192" s="25">
        <f t="shared" si="10"/>
        <v>241508</v>
      </c>
      <c r="L192" s="77">
        <v>90000</v>
      </c>
      <c r="M192" s="110">
        <v>151508</v>
      </c>
      <c r="N192" s="25">
        <f t="shared" si="18"/>
        <v>231508</v>
      </c>
      <c r="O192" s="77">
        <v>80000</v>
      </c>
      <c r="P192" s="110">
        <v>151508</v>
      </c>
      <c r="Q192" s="25">
        <f t="shared" si="19"/>
        <v>273508</v>
      </c>
      <c r="R192" s="77">
        <v>122000</v>
      </c>
      <c r="S192" s="110">
        <v>151508</v>
      </c>
    </row>
    <row r="193" spans="8:133" ht="18.75" x14ac:dyDescent="0.3">
      <c r="H193" s="42" t="s">
        <v>164</v>
      </c>
      <c r="I193" s="40" t="s">
        <v>165</v>
      </c>
      <c r="J193" s="27"/>
      <c r="K193" s="25">
        <f t="shared" si="10"/>
        <v>0</v>
      </c>
      <c r="L193" s="77"/>
      <c r="M193" s="110"/>
      <c r="N193" s="25">
        <f t="shared" si="18"/>
        <v>0</v>
      </c>
      <c r="O193" s="77"/>
      <c r="P193" s="110"/>
      <c r="Q193" s="25">
        <f t="shared" si="19"/>
        <v>0</v>
      </c>
      <c r="R193" s="77"/>
      <c r="S193" s="11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</row>
    <row r="194" spans="8:133" ht="18.75" x14ac:dyDescent="0.3">
      <c r="H194" s="42" t="s">
        <v>85</v>
      </c>
      <c r="I194" s="125" t="s">
        <v>510</v>
      </c>
      <c r="J194" s="24"/>
      <c r="K194" s="25">
        <f t="shared" si="10"/>
        <v>0</v>
      </c>
      <c r="L194" s="77"/>
      <c r="M194" s="110"/>
      <c r="N194" s="25">
        <f t="shared" si="18"/>
        <v>0</v>
      </c>
      <c r="O194" s="77"/>
      <c r="P194" s="110"/>
      <c r="Q194" s="25">
        <f t="shared" si="19"/>
        <v>0</v>
      </c>
      <c r="R194" s="77"/>
      <c r="S194" s="11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</row>
    <row r="195" spans="8:133" ht="20.100000000000001" customHeight="1" x14ac:dyDescent="0.3">
      <c r="H195" s="37" t="s">
        <v>511</v>
      </c>
      <c r="I195" s="32" t="s">
        <v>512</v>
      </c>
      <c r="J195" s="38" t="s">
        <v>513</v>
      </c>
      <c r="K195" s="34">
        <f t="shared" si="10"/>
        <v>0</v>
      </c>
      <c r="L195" s="34">
        <f>SUM(L196:L204)</f>
        <v>0</v>
      </c>
      <c r="M195" s="34">
        <f>SUM(M196:M204)</f>
        <v>0</v>
      </c>
      <c r="N195" s="34">
        <f t="shared" si="18"/>
        <v>0</v>
      </c>
      <c r="O195" s="34">
        <f>SUM(O196:O204)</f>
        <v>0</v>
      </c>
      <c r="P195" s="34">
        <f>SUM(P196:P204)</f>
        <v>0</v>
      </c>
      <c r="Q195" s="34">
        <f t="shared" si="19"/>
        <v>0</v>
      </c>
      <c r="R195" s="34">
        <f>SUM(R196:R204)</f>
        <v>0</v>
      </c>
      <c r="S195" s="34">
        <f>SUM(S196:S204)</f>
        <v>0</v>
      </c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</row>
    <row r="196" spans="8:133" ht="18.75" x14ac:dyDescent="0.3">
      <c r="H196" s="42" t="s">
        <v>514</v>
      </c>
      <c r="I196" s="40" t="s">
        <v>515</v>
      </c>
      <c r="J196" s="27"/>
      <c r="K196" s="25">
        <f t="shared" si="10"/>
        <v>0</v>
      </c>
      <c r="L196" s="151"/>
      <c r="M196" s="152"/>
      <c r="N196" s="25">
        <f t="shared" si="18"/>
        <v>0</v>
      </c>
      <c r="O196" s="151"/>
      <c r="P196" s="152"/>
      <c r="Q196" s="25">
        <f t="shared" si="19"/>
        <v>0</v>
      </c>
      <c r="R196" s="151"/>
      <c r="S196" s="152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</row>
    <row r="197" spans="8:133" ht="37.5" x14ac:dyDescent="0.3">
      <c r="H197" s="42" t="s">
        <v>516</v>
      </c>
      <c r="I197" s="40" t="s">
        <v>517</v>
      </c>
      <c r="J197" s="27"/>
      <c r="K197" s="25">
        <f t="shared" si="10"/>
        <v>0</v>
      </c>
      <c r="L197" s="151"/>
      <c r="M197" s="152"/>
      <c r="N197" s="25">
        <f t="shared" si="18"/>
        <v>0</v>
      </c>
      <c r="O197" s="151"/>
      <c r="P197" s="152"/>
      <c r="Q197" s="25">
        <f t="shared" si="19"/>
        <v>0</v>
      </c>
      <c r="R197" s="151"/>
      <c r="S197" s="152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</row>
    <row r="198" spans="8:133" ht="75" x14ac:dyDescent="0.3">
      <c r="H198" s="42" t="s">
        <v>518</v>
      </c>
      <c r="I198" s="40" t="s">
        <v>519</v>
      </c>
      <c r="J198" s="27"/>
      <c r="K198" s="25">
        <f t="shared" si="10"/>
        <v>0</v>
      </c>
      <c r="L198" s="151"/>
      <c r="M198" s="152"/>
      <c r="N198" s="25">
        <f t="shared" si="18"/>
        <v>0</v>
      </c>
      <c r="O198" s="151"/>
      <c r="P198" s="152"/>
      <c r="Q198" s="25">
        <f t="shared" si="19"/>
        <v>0</v>
      </c>
      <c r="R198" s="151"/>
      <c r="S198" s="152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</row>
    <row r="199" spans="8:133" ht="53.25" customHeight="1" x14ac:dyDescent="0.3">
      <c r="H199" s="42" t="s">
        <v>520</v>
      </c>
      <c r="I199" s="40" t="s">
        <v>521</v>
      </c>
      <c r="J199" s="27"/>
      <c r="K199" s="25">
        <f t="shared" si="10"/>
        <v>0</v>
      </c>
      <c r="L199" s="151"/>
      <c r="M199" s="152"/>
      <c r="N199" s="25">
        <f t="shared" si="18"/>
        <v>0</v>
      </c>
      <c r="O199" s="151"/>
      <c r="P199" s="152"/>
      <c r="Q199" s="25">
        <f t="shared" si="19"/>
        <v>0</v>
      </c>
      <c r="R199" s="151"/>
      <c r="S199" s="152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</row>
    <row r="200" spans="8:133" ht="52.5" customHeight="1" x14ac:dyDescent="0.3">
      <c r="H200" s="42" t="s">
        <v>522</v>
      </c>
      <c r="I200" s="40" t="s">
        <v>523</v>
      </c>
      <c r="J200" s="27"/>
      <c r="K200" s="25">
        <f t="shared" si="10"/>
        <v>0</v>
      </c>
      <c r="L200" s="151"/>
      <c r="M200" s="152"/>
      <c r="N200" s="25">
        <f t="shared" si="18"/>
        <v>0</v>
      </c>
      <c r="O200" s="151"/>
      <c r="P200" s="152"/>
      <c r="Q200" s="25">
        <f t="shared" si="19"/>
        <v>0</v>
      </c>
      <c r="R200" s="151"/>
      <c r="S200" s="152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</row>
    <row r="201" spans="8:133" ht="38.25" customHeight="1" x14ac:dyDescent="0.3">
      <c r="H201" s="42" t="s">
        <v>524</v>
      </c>
      <c r="I201" s="40" t="s">
        <v>525</v>
      </c>
      <c r="J201" s="27"/>
      <c r="K201" s="25">
        <f t="shared" si="10"/>
        <v>0</v>
      </c>
      <c r="L201" s="151"/>
      <c r="M201" s="152"/>
      <c r="N201" s="25">
        <f t="shared" si="18"/>
        <v>0</v>
      </c>
      <c r="O201" s="151"/>
      <c r="P201" s="152"/>
      <c r="Q201" s="25">
        <f t="shared" si="19"/>
        <v>0</v>
      </c>
      <c r="R201" s="151"/>
      <c r="S201" s="152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</row>
    <row r="202" spans="8:133" ht="56.25" x14ac:dyDescent="0.3">
      <c r="H202" s="42" t="s">
        <v>526</v>
      </c>
      <c r="I202" s="40" t="s">
        <v>527</v>
      </c>
      <c r="J202" s="27"/>
      <c r="K202" s="25">
        <f t="shared" si="10"/>
        <v>0</v>
      </c>
      <c r="L202" s="151"/>
      <c r="M202" s="152"/>
      <c r="N202" s="25">
        <f t="shared" si="18"/>
        <v>0</v>
      </c>
      <c r="O202" s="151"/>
      <c r="P202" s="152"/>
      <c r="Q202" s="25">
        <f t="shared" si="19"/>
        <v>0</v>
      </c>
      <c r="R202" s="151"/>
      <c r="S202" s="152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</row>
    <row r="203" spans="8:133" ht="56.25" x14ac:dyDescent="0.3">
      <c r="H203" s="42" t="s">
        <v>528</v>
      </c>
      <c r="I203" s="40" t="s">
        <v>529</v>
      </c>
      <c r="J203" s="27"/>
      <c r="K203" s="25">
        <f t="shared" si="10"/>
        <v>0</v>
      </c>
      <c r="L203" s="151"/>
      <c r="M203" s="152"/>
      <c r="N203" s="25">
        <f t="shared" si="18"/>
        <v>0</v>
      </c>
      <c r="O203" s="151"/>
      <c r="P203" s="152"/>
      <c r="Q203" s="25">
        <f t="shared" si="19"/>
        <v>0</v>
      </c>
      <c r="R203" s="151"/>
      <c r="S203" s="152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</row>
    <row r="204" spans="8:133" ht="18.75" x14ac:dyDescent="0.3">
      <c r="H204" s="42" t="s">
        <v>530</v>
      </c>
      <c r="I204" s="40" t="s">
        <v>531</v>
      </c>
      <c r="J204" s="27"/>
      <c r="K204" s="25">
        <f t="shared" si="10"/>
        <v>0</v>
      </c>
      <c r="L204" s="151"/>
      <c r="M204" s="152"/>
      <c r="N204" s="25">
        <f t="shared" si="18"/>
        <v>0</v>
      </c>
      <c r="O204" s="151"/>
      <c r="P204" s="152"/>
      <c r="Q204" s="25">
        <f t="shared" si="19"/>
        <v>0</v>
      </c>
      <c r="R204" s="151"/>
      <c r="S204" s="152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</row>
    <row r="205" spans="8:133" ht="20.100000000000001" customHeight="1" x14ac:dyDescent="0.3">
      <c r="H205" s="37" t="s">
        <v>166</v>
      </c>
      <c r="I205" s="32" t="s">
        <v>167</v>
      </c>
      <c r="J205" s="38" t="s">
        <v>168</v>
      </c>
      <c r="K205" s="34">
        <f t="shared" si="10"/>
        <v>3128821.8499999996</v>
      </c>
      <c r="L205" s="34">
        <f>SUM(L206:L209)</f>
        <v>0</v>
      </c>
      <c r="M205" s="34">
        <f>SUM(M206:M209)</f>
        <v>3128821.8499999996</v>
      </c>
      <c r="N205" s="34">
        <f t="shared" si="18"/>
        <v>3128821.8499999996</v>
      </c>
      <c r="O205" s="34">
        <f>SUM(O206:O209)</f>
        <v>0</v>
      </c>
      <c r="P205" s="34">
        <f>SUM(P206:P209)</f>
        <v>3128821.8499999996</v>
      </c>
      <c r="Q205" s="34">
        <f t="shared" si="19"/>
        <v>3128821.8499999996</v>
      </c>
      <c r="R205" s="34">
        <f>SUM(R206:R209)</f>
        <v>0</v>
      </c>
      <c r="S205" s="34">
        <f>SUM(S206:S209)</f>
        <v>3128821.8499999996</v>
      </c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</row>
    <row r="206" spans="8:133" ht="37.5" x14ac:dyDescent="0.3">
      <c r="H206" s="42" t="s">
        <v>532</v>
      </c>
      <c r="I206" s="40" t="s">
        <v>533</v>
      </c>
      <c r="J206" s="27"/>
      <c r="K206" s="25">
        <f t="shared" si="10"/>
        <v>0</v>
      </c>
      <c r="L206" s="151"/>
      <c r="M206" s="152"/>
      <c r="N206" s="25">
        <f t="shared" ref="N206:N223" si="22">O206+P206</f>
        <v>0</v>
      </c>
      <c r="O206" s="151"/>
      <c r="P206" s="152"/>
      <c r="Q206" s="25">
        <f t="shared" ref="Q206:Q223" si="23">R206+S206</f>
        <v>0</v>
      </c>
      <c r="R206" s="151"/>
      <c r="S206" s="152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</row>
    <row r="207" spans="8:133" ht="18.75" x14ac:dyDescent="0.3">
      <c r="H207" s="42" t="s">
        <v>598</v>
      </c>
      <c r="I207" s="40" t="s">
        <v>270</v>
      </c>
      <c r="J207" s="27"/>
      <c r="K207" s="25">
        <f t="shared" si="10"/>
        <v>3044878.8499999996</v>
      </c>
      <c r="L207" s="151"/>
      <c r="M207" s="152">
        <v>3044878.8499999996</v>
      </c>
      <c r="N207" s="25">
        <f t="shared" si="22"/>
        <v>3044878.8499999996</v>
      </c>
      <c r="O207" s="151"/>
      <c r="P207" s="152">
        <v>3044878.8499999996</v>
      </c>
      <c r="Q207" s="25">
        <f t="shared" si="23"/>
        <v>3044878.8499999996</v>
      </c>
      <c r="R207" s="151"/>
      <c r="S207" s="152">
        <v>3044878.8499999996</v>
      </c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</row>
    <row r="208" spans="8:133" ht="18.75" x14ac:dyDescent="0.3">
      <c r="H208" s="42" t="s">
        <v>534</v>
      </c>
      <c r="I208" s="40" t="s">
        <v>535</v>
      </c>
      <c r="J208" s="27"/>
      <c r="K208" s="25">
        <f t="shared" si="10"/>
        <v>0</v>
      </c>
      <c r="L208" s="151"/>
      <c r="M208" s="152"/>
      <c r="N208" s="25">
        <f t="shared" si="22"/>
        <v>0</v>
      </c>
      <c r="O208" s="151"/>
      <c r="P208" s="152"/>
      <c r="Q208" s="25">
        <f t="shared" si="23"/>
        <v>0</v>
      </c>
      <c r="R208" s="151"/>
      <c r="S208" s="152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</row>
    <row r="209" spans="8:133" ht="18.75" x14ac:dyDescent="0.3">
      <c r="H209" s="42" t="s">
        <v>536</v>
      </c>
      <c r="I209" s="40" t="s">
        <v>537</v>
      </c>
      <c r="J209" s="27"/>
      <c r="K209" s="25">
        <f t="shared" si="10"/>
        <v>83943</v>
      </c>
      <c r="L209" s="151"/>
      <c r="M209" s="152">
        <v>83943</v>
      </c>
      <c r="N209" s="25">
        <f t="shared" si="22"/>
        <v>83943</v>
      </c>
      <c r="O209" s="151"/>
      <c r="P209" s="152">
        <v>83943</v>
      </c>
      <c r="Q209" s="25">
        <f t="shared" si="23"/>
        <v>83943</v>
      </c>
      <c r="R209" s="151"/>
      <c r="S209" s="152">
        <v>83943</v>
      </c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</row>
    <row r="210" spans="8:133" ht="20.100000000000001" customHeight="1" x14ac:dyDescent="0.3">
      <c r="H210" s="37" t="s">
        <v>538</v>
      </c>
      <c r="I210" s="32" t="s">
        <v>539</v>
      </c>
      <c r="J210" s="38" t="s">
        <v>540</v>
      </c>
      <c r="K210" s="34">
        <f t="shared" si="10"/>
        <v>45870</v>
      </c>
      <c r="L210" s="34">
        <f>SUM(L211:L214)</f>
        <v>0</v>
      </c>
      <c r="M210" s="34">
        <f>SUM(M211:M214)</f>
        <v>45870</v>
      </c>
      <c r="N210" s="34">
        <f t="shared" si="22"/>
        <v>45870</v>
      </c>
      <c r="O210" s="34">
        <f>SUM(O211:O214)</f>
        <v>0</v>
      </c>
      <c r="P210" s="34">
        <f>SUM(P211:P214)</f>
        <v>45870</v>
      </c>
      <c r="Q210" s="34">
        <f t="shared" si="23"/>
        <v>45870</v>
      </c>
      <c r="R210" s="34">
        <f>SUM(R211:R214)</f>
        <v>0</v>
      </c>
      <c r="S210" s="34">
        <f>SUM(S211:S214)</f>
        <v>45870</v>
      </c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</row>
    <row r="211" spans="8:133" ht="20.100000000000001" customHeight="1" x14ac:dyDescent="0.3">
      <c r="H211" s="42" t="s">
        <v>541</v>
      </c>
      <c r="I211" s="40" t="s">
        <v>542</v>
      </c>
      <c r="J211" s="27"/>
      <c r="K211" s="25">
        <f t="shared" si="10"/>
        <v>32400</v>
      </c>
      <c r="L211" s="151"/>
      <c r="M211" s="152">
        <v>32400</v>
      </c>
      <c r="N211" s="25">
        <f t="shared" si="22"/>
        <v>32400</v>
      </c>
      <c r="O211" s="151"/>
      <c r="P211" s="152">
        <v>32400</v>
      </c>
      <c r="Q211" s="25">
        <f t="shared" si="23"/>
        <v>32400</v>
      </c>
      <c r="R211" s="151"/>
      <c r="S211" s="152">
        <v>32400</v>
      </c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</row>
    <row r="212" spans="8:133" ht="37.5" x14ac:dyDescent="0.3">
      <c r="H212" s="42" t="s">
        <v>543</v>
      </c>
      <c r="I212" s="40" t="s">
        <v>544</v>
      </c>
      <c r="J212" s="27"/>
      <c r="K212" s="25">
        <f t="shared" si="10"/>
        <v>0</v>
      </c>
      <c r="L212" s="151"/>
      <c r="M212" s="152"/>
      <c r="N212" s="25">
        <f t="shared" si="22"/>
        <v>0</v>
      </c>
      <c r="O212" s="151"/>
      <c r="P212" s="152"/>
      <c r="Q212" s="25">
        <f t="shared" si="23"/>
        <v>0</v>
      </c>
      <c r="R212" s="151"/>
      <c r="S212" s="152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</row>
    <row r="213" spans="8:133" ht="20.100000000000001" customHeight="1" x14ac:dyDescent="0.3">
      <c r="H213" s="42" t="s">
        <v>545</v>
      </c>
      <c r="I213" s="40" t="s">
        <v>546</v>
      </c>
      <c r="J213" s="27"/>
      <c r="K213" s="25">
        <f t="shared" si="10"/>
        <v>0</v>
      </c>
      <c r="L213" s="151"/>
      <c r="M213" s="152"/>
      <c r="N213" s="25">
        <f t="shared" si="22"/>
        <v>0</v>
      </c>
      <c r="O213" s="151"/>
      <c r="P213" s="152"/>
      <c r="Q213" s="25">
        <f t="shared" si="23"/>
        <v>0</v>
      </c>
      <c r="R213" s="151"/>
      <c r="S213" s="152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</row>
    <row r="214" spans="8:133" ht="20.100000000000001" customHeight="1" x14ac:dyDescent="0.3">
      <c r="H214" s="42" t="s">
        <v>85</v>
      </c>
      <c r="I214" s="40" t="s">
        <v>547</v>
      </c>
      <c r="J214" s="27"/>
      <c r="K214" s="25">
        <f t="shared" si="10"/>
        <v>13470</v>
      </c>
      <c r="L214" s="151"/>
      <c r="M214" s="152">
        <v>13470</v>
      </c>
      <c r="N214" s="25">
        <f t="shared" si="22"/>
        <v>13470</v>
      </c>
      <c r="O214" s="151"/>
      <c r="P214" s="152">
        <v>13470</v>
      </c>
      <c r="Q214" s="25">
        <f t="shared" si="23"/>
        <v>13470</v>
      </c>
      <c r="R214" s="151"/>
      <c r="S214" s="152">
        <v>13470</v>
      </c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</row>
    <row r="215" spans="8:133" ht="20.100000000000001" customHeight="1" x14ac:dyDescent="0.3">
      <c r="H215" s="37" t="s">
        <v>548</v>
      </c>
      <c r="I215" s="32" t="s">
        <v>549</v>
      </c>
      <c r="J215" s="38" t="s">
        <v>550</v>
      </c>
      <c r="K215" s="34">
        <f t="shared" si="10"/>
        <v>259983</v>
      </c>
      <c r="L215" s="34">
        <f>SUM(L216:L219)</f>
        <v>106000</v>
      </c>
      <c r="M215" s="34">
        <f>SUM(M216:M219)</f>
        <v>153983</v>
      </c>
      <c r="N215" s="34">
        <f t="shared" si="22"/>
        <v>259983</v>
      </c>
      <c r="O215" s="34">
        <f>SUM(O216:O219)</f>
        <v>106000</v>
      </c>
      <c r="P215" s="34">
        <f>SUM(P216:P219)</f>
        <v>153983</v>
      </c>
      <c r="Q215" s="34">
        <f t="shared" si="23"/>
        <v>259983</v>
      </c>
      <c r="R215" s="34">
        <f>SUM(R216:R219)</f>
        <v>106000</v>
      </c>
      <c r="S215" s="34">
        <f>SUM(S216:S219)</f>
        <v>153983</v>
      </c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</row>
    <row r="216" spans="8:133" ht="37.5" customHeight="1" x14ac:dyDescent="0.3">
      <c r="H216" s="42" t="s">
        <v>551</v>
      </c>
      <c r="I216" s="40" t="s">
        <v>552</v>
      </c>
      <c r="J216" s="27"/>
      <c r="K216" s="25">
        <f t="shared" si="10"/>
        <v>9278</v>
      </c>
      <c r="L216" s="151"/>
      <c r="M216" s="152">
        <v>9278</v>
      </c>
      <c r="N216" s="25">
        <f t="shared" si="22"/>
        <v>9278</v>
      </c>
      <c r="O216" s="151"/>
      <c r="P216" s="152">
        <v>9278</v>
      </c>
      <c r="Q216" s="25">
        <f t="shared" si="23"/>
        <v>9278</v>
      </c>
      <c r="R216" s="151"/>
      <c r="S216" s="152">
        <v>9278</v>
      </c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</row>
    <row r="217" spans="8:133" ht="20.100000000000001" customHeight="1" x14ac:dyDescent="0.3">
      <c r="H217" s="42" t="s">
        <v>553</v>
      </c>
      <c r="I217" s="40" t="s">
        <v>554</v>
      </c>
      <c r="J217" s="27"/>
      <c r="K217" s="25">
        <f t="shared" si="10"/>
        <v>0</v>
      </c>
      <c r="L217" s="151"/>
      <c r="M217" s="152"/>
      <c r="N217" s="25">
        <f t="shared" si="22"/>
        <v>0</v>
      </c>
      <c r="O217" s="151"/>
      <c r="P217" s="152"/>
      <c r="Q217" s="25">
        <f t="shared" si="23"/>
        <v>0</v>
      </c>
      <c r="R217" s="151"/>
      <c r="S217" s="152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</row>
    <row r="218" spans="8:133" ht="37.5" x14ac:dyDescent="0.3">
      <c r="H218" s="42" t="s">
        <v>555</v>
      </c>
      <c r="I218" s="40" t="s">
        <v>556</v>
      </c>
      <c r="J218" s="27"/>
      <c r="K218" s="25">
        <f t="shared" si="10"/>
        <v>0</v>
      </c>
      <c r="L218" s="151"/>
      <c r="M218" s="152"/>
      <c r="N218" s="25">
        <f t="shared" si="22"/>
        <v>0</v>
      </c>
      <c r="O218" s="151"/>
      <c r="P218" s="152"/>
      <c r="Q218" s="25">
        <f t="shared" si="23"/>
        <v>0</v>
      </c>
      <c r="R218" s="151"/>
      <c r="S218" s="152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</row>
    <row r="219" spans="8:133" ht="20.100000000000001" customHeight="1" x14ac:dyDescent="0.3">
      <c r="H219" s="42" t="s">
        <v>85</v>
      </c>
      <c r="I219" s="40" t="s">
        <v>557</v>
      </c>
      <c r="J219" s="27"/>
      <c r="K219" s="25">
        <f t="shared" si="10"/>
        <v>250705</v>
      </c>
      <c r="L219" s="151">
        <v>106000</v>
      </c>
      <c r="M219" s="152">
        <v>144705</v>
      </c>
      <c r="N219" s="25">
        <f t="shared" si="22"/>
        <v>250705</v>
      </c>
      <c r="O219" s="151">
        <v>106000</v>
      </c>
      <c r="P219" s="152">
        <v>144705</v>
      </c>
      <c r="Q219" s="25">
        <f t="shared" si="23"/>
        <v>250705</v>
      </c>
      <c r="R219" s="151">
        <v>106000</v>
      </c>
      <c r="S219" s="152">
        <v>144705</v>
      </c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</row>
    <row r="220" spans="8:133" ht="35.25" customHeight="1" x14ac:dyDescent="0.3">
      <c r="H220" s="37" t="s">
        <v>558</v>
      </c>
      <c r="I220" s="32" t="s">
        <v>559</v>
      </c>
      <c r="J220" s="38" t="s">
        <v>560</v>
      </c>
      <c r="K220" s="34">
        <f t="shared" si="10"/>
        <v>0</v>
      </c>
      <c r="L220" s="34">
        <f>SUM(L221:L222)</f>
        <v>0</v>
      </c>
      <c r="M220" s="34">
        <f>SUM(M221:M222)</f>
        <v>0</v>
      </c>
      <c r="N220" s="34">
        <f t="shared" si="22"/>
        <v>0</v>
      </c>
      <c r="O220" s="34">
        <f>SUM(O221:O222)</f>
        <v>0</v>
      </c>
      <c r="P220" s="34">
        <f>SUM(P221:P222)</f>
        <v>0</v>
      </c>
      <c r="Q220" s="34">
        <f t="shared" si="23"/>
        <v>0</v>
      </c>
      <c r="R220" s="34">
        <f>SUM(R221:R222)</f>
        <v>0</v>
      </c>
      <c r="S220" s="34">
        <f>SUM(S221:S222)</f>
        <v>0</v>
      </c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</row>
    <row r="221" spans="8:133" ht="20.100000000000001" customHeight="1" x14ac:dyDescent="0.3">
      <c r="H221" s="42" t="s">
        <v>561</v>
      </c>
      <c r="I221" s="40" t="s">
        <v>562</v>
      </c>
      <c r="J221" s="27"/>
      <c r="K221" s="25">
        <f t="shared" si="10"/>
        <v>0</v>
      </c>
      <c r="L221" s="151"/>
      <c r="M221" s="152"/>
      <c r="N221" s="25">
        <f t="shared" si="22"/>
        <v>0</v>
      </c>
      <c r="O221" s="151"/>
      <c r="P221" s="152"/>
      <c r="Q221" s="25">
        <f t="shared" si="23"/>
        <v>0</v>
      </c>
      <c r="R221" s="151"/>
      <c r="S221" s="152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</row>
    <row r="222" spans="8:133" ht="20.100000000000001" customHeight="1" x14ac:dyDescent="0.3">
      <c r="H222" s="42" t="s">
        <v>85</v>
      </c>
      <c r="I222" s="40" t="s">
        <v>563</v>
      </c>
      <c r="J222" s="27"/>
      <c r="K222" s="25">
        <f t="shared" si="10"/>
        <v>0</v>
      </c>
      <c r="L222" s="151"/>
      <c r="M222" s="152"/>
      <c r="N222" s="25">
        <f t="shared" si="22"/>
        <v>0</v>
      </c>
      <c r="O222" s="151"/>
      <c r="P222" s="152"/>
      <c r="Q222" s="25">
        <f t="shared" si="23"/>
        <v>0</v>
      </c>
      <c r="R222" s="151"/>
      <c r="S222" s="152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</row>
    <row r="223" spans="8:133" s="35" customFormat="1" ht="34.5" customHeight="1" x14ac:dyDescent="0.3">
      <c r="H223" s="37" t="s">
        <v>564</v>
      </c>
      <c r="I223" s="32" t="s">
        <v>565</v>
      </c>
      <c r="J223" s="38" t="s">
        <v>566</v>
      </c>
      <c r="K223" s="34">
        <f t="shared" si="10"/>
        <v>30000</v>
      </c>
      <c r="L223" s="34">
        <f>SUM(L224:L231)</f>
        <v>30000</v>
      </c>
      <c r="M223" s="34">
        <f>SUM(M224:M231)</f>
        <v>0</v>
      </c>
      <c r="N223" s="34">
        <f t="shared" si="22"/>
        <v>30000</v>
      </c>
      <c r="O223" s="34">
        <f>SUM(O224:O231)</f>
        <v>30000</v>
      </c>
      <c r="P223" s="34">
        <f>SUM(P224:P231)</f>
        <v>0</v>
      </c>
      <c r="Q223" s="34">
        <f t="shared" si="23"/>
        <v>30000</v>
      </c>
      <c r="R223" s="34">
        <f>SUM(R224:R231)</f>
        <v>30000</v>
      </c>
      <c r="S223" s="34">
        <f>SUM(S224:S231)</f>
        <v>0</v>
      </c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</row>
    <row r="224" spans="8:133" ht="18.75" x14ac:dyDescent="0.3">
      <c r="H224" s="42" t="s">
        <v>567</v>
      </c>
      <c r="I224" s="43" t="s">
        <v>568</v>
      </c>
      <c r="J224" s="41"/>
      <c r="K224" s="25">
        <f>L224+M224</f>
        <v>0</v>
      </c>
      <c r="L224" s="151"/>
      <c r="M224" s="152"/>
      <c r="N224" s="25">
        <f>O224+P224</f>
        <v>0</v>
      </c>
      <c r="O224" s="151"/>
      <c r="P224" s="152"/>
      <c r="Q224" s="25">
        <f>R224+S224</f>
        <v>0</v>
      </c>
      <c r="R224" s="151"/>
      <c r="S224" s="152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</row>
    <row r="225" spans="8:133" ht="56.25" x14ac:dyDescent="0.3">
      <c r="H225" s="42" t="s">
        <v>569</v>
      </c>
      <c r="I225" s="43" t="s">
        <v>570</v>
      </c>
      <c r="J225" s="24"/>
      <c r="K225" s="25">
        <f t="shared" si="10"/>
        <v>0</v>
      </c>
      <c r="L225" s="151"/>
      <c r="M225" s="152"/>
      <c r="N225" s="25">
        <f t="shared" ref="N225:N229" si="24">O225+P225</f>
        <v>0</v>
      </c>
      <c r="O225" s="151"/>
      <c r="P225" s="152"/>
      <c r="Q225" s="25">
        <f t="shared" ref="Q225:Q229" si="25">R225+S225</f>
        <v>0</v>
      </c>
      <c r="R225" s="151"/>
      <c r="S225" s="152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</row>
    <row r="226" spans="8:133" ht="18.75" x14ac:dyDescent="0.3">
      <c r="H226" s="42" t="s">
        <v>571</v>
      </c>
      <c r="I226" s="43" t="s">
        <v>572</v>
      </c>
      <c r="J226" s="27"/>
      <c r="K226" s="25">
        <f t="shared" si="10"/>
        <v>0</v>
      </c>
      <c r="L226" s="151"/>
      <c r="M226" s="152"/>
      <c r="N226" s="25">
        <f t="shared" si="24"/>
        <v>0</v>
      </c>
      <c r="O226" s="151"/>
      <c r="P226" s="152"/>
      <c r="Q226" s="25">
        <f t="shared" si="25"/>
        <v>0</v>
      </c>
      <c r="R226" s="151"/>
      <c r="S226" s="152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</row>
    <row r="227" spans="8:133" ht="18.75" x14ac:dyDescent="0.3">
      <c r="H227" s="42" t="s">
        <v>573</v>
      </c>
      <c r="I227" s="43" t="s">
        <v>574</v>
      </c>
      <c r="J227" s="27"/>
      <c r="K227" s="25">
        <f t="shared" si="10"/>
        <v>0</v>
      </c>
      <c r="L227" s="151"/>
      <c r="M227" s="152"/>
      <c r="N227" s="25">
        <f t="shared" si="24"/>
        <v>0</v>
      </c>
      <c r="O227" s="151"/>
      <c r="P227" s="152"/>
      <c r="Q227" s="25">
        <f t="shared" si="25"/>
        <v>0</v>
      </c>
      <c r="R227" s="151"/>
      <c r="S227" s="152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</row>
    <row r="228" spans="8:133" ht="93.75" x14ac:dyDescent="0.3">
      <c r="H228" s="42" t="s">
        <v>575</v>
      </c>
      <c r="I228" s="43" t="s">
        <v>576</v>
      </c>
      <c r="J228" s="27"/>
      <c r="K228" s="25">
        <f t="shared" si="10"/>
        <v>0</v>
      </c>
      <c r="L228" s="151"/>
      <c r="M228" s="152"/>
      <c r="N228" s="25">
        <f t="shared" si="24"/>
        <v>0</v>
      </c>
      <c r="O228" s="151"/>
      <c r="P228" s="152"/>
      <c r="Q228" s="25">
        <f t="shared" si="25"/>
        <v>0</v>
      </c>
      <c r="R228" s="151"/>
      <c r="S228" s="152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</row>
    <row r="229" spans="8:133" ht="18.75" x14ac:dyDescent="0.3">
      <c r="H229" s="42" t="s">
        <v>577</v>
      </c>
      <c r="I229" s="40" t="s">
        <v>578</v>
      </c>
      <c r="J229" s="41"/>
      <c r="K229" s="25">
        <f t="shared" si="10"/>
        <v>0</v>
      </c>
      <c r="L229" s="151"/>
      <c r="M229" s="152"/>
      <c r="N229" s="25">
        <f t="shared" si="24"/>
        <v>0</v>
      </c>
      <c r="O229" s="151"/>
      <c r="P229" s="152"/>
      <c r="Q229" s="25">
        <f t="shared" si="25"/>
        <v>0</v>
      </c>
      <c r="R229" s="151"/>
      <c r="S229" s="152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</row>
    <row r="230" spans="8:133" ht="18.75" x14ac:dyDescent="0.3">
      <c r="H230" s="42" t="s">
        <v>579</v>
      </c>
      <c r="I230" s="40" t="s">
        <v>260</v>
      </c>
      <c r="J230" s="41"/>
      <c r="K230" s="25">
        <f>L230+M230</f>
        <v>20000</v>
      </c>
      <c r="L230" s="151">
        <v>20000</v>
      </c>
      <c r="M230" s="152"/>
      <c r="N230" s="25">
        <f>O230+P230</f>
        <v>20000</v>
      </c>
      <c r="O230" s="151">
        <v>20000</v>
      </c>
      <c r="P230" s="152"/>
      <c r="Q230" s="25">
        <f>R230+S230</f>
        <v>20000</v>
      </c>
      <c r="R230" s="151">
        <v>20000</v>
      </c>
      <c r="S230" s="152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</row>
    <row r="231" spans="8:133" ht="18.75" x14ac:dyDescent="0.3">
      <c r="H231" s="42" t="s">
        <v>580</v>
      </c>
      <c r="I231" s="125" t="s">
        <v>581</v>
      </c>
      <c r="J231" s="41"/>
      <c r="K231" s="25">
        <f>L231+M231</f>
        <v>10000</v>
      </c>
      <c r="L231" s="151">
        <v>10000</v>
      </c>
      <c r="M231" s="152"/>
      <c r="N231" s="25">
        <f>O231+P231</f>
        <v>10000</v>
      </c>
      <c r="O231" s="151">
        <v>10000</v>
      </c>
      <c r="P231" s="152"/>
      <c r="Q231" s="25">
        <f>R231+S231</f>
        <v>10000</v>
      </c>
      <c r="R231" s="151">
        <v>10000</v>
      </c>
      <c r="S231" s="152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</row>
    <row r="232" spans="8:133" x14ac:dyDescent="0.25">
      <c r="K232" s="46"/>
      <c r="L232" s="46"/>
      <c r="M232" s="46"/>
      <c r="N232" s="46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</row>
    <row r="233" spans="8:133" x14ac:dyDescent="0.25"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</row>
    <row r="234" spans="8:133" x14ac:dyDescent="0.25"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</row>
    <row r="235" spans="8:133" x14ac:dyDescent="0.25"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</row>
    <row r="236" spans="8:133" x14ac:dyDescent="0.25"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</row>
  </sheetData>
  <mergeCells count="11">
    <mergeCell ref="N7:N8"/>
    <mergeCell ref="O7:P7"/>
    <mergeCell ref="Q7:Q8"/>
    <mergeCell ref="R7:S7"/>
    <mergeCell ref="H4:I4"/>
    <mergeCell ref="H5:L5"/>
    <mergeCell ref="H7:H8"/>
    <mergeCell ref="I7:I8"/>
    <mergeCell ref="J7:J8"/>
    <mergeCell ref="K7:K8"/>
    <mergeCell ref="L7:M7"/>
  </mergeCells>
  <pageMargins left="0.70866141732283472" right="0.70866141732283472" top="0.74803149606299213" bottom="0.74803149606299213" header="0.31496062992125984" footer="0.31496062992125984"/>
  <pageSetup paperSize="9" scale="36" fitToHeight="2" orientation="landscape" copies="3" r:id="rId1"/>
  <rowBreaks count="1" manualBreakCount="1">
    <brk id="91" min="7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view="pageBreakPreview" zoomScale="90" zoomScaleNormal="80" zoomScaleSheetLayoutView="9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D14" sqref="D14"/>
    </sheetView>
  </sheetViews>
  <sheetFormatPr defaultRowHeight="15" x14ac:dyDescent="0.25"/>
  <cols>
    <col min="1" max="1" width="55.28515625" style="1" customWidth="1"/>
    <col min="2" max="3" width="9.140625" style="1"/>
    <col min="4" max="5" width="12.140625" style="1" customWidth="1"/>
    <col min="6" max="6" width="12.42578125" style="1" customWidth="1"/>
    <col min="7" max="7" width="11.28515625" style="1" customWidth="1"/>
    <col min="8" max="8" width="11.85546875" style="1" customWidth="1"/>
    <col min="9" max="9" width="12.28515625" style="1" customWidth="1"/>
    <col min="10" max="10" width="11.42578125" style="1" customWidth="1"/>
    <col min="11" max="11" width="11.140625" style="1" customWidth="1"/>
    <col min="12" max="12" width="12.5703125" style="1" customWidth="1"/>
    <col min="13" max="16384" width="9.140625" style="1"/>
  </cols>
  <sheetData>
    <row r="1" spans="1:12" ht="1.5" customHeight="1" x14ac:dyDescent="0.25">
      <c r="A1" s="2"/>
    </row>
    <row r="2" spans="1:12" x14ac:dyDescent="0.25">
      <c r="A2" s="47"/>
      <c r="L2" s="48" t="s">
        <v>169</v>
      </c>
    </row>
    <row r="3" spans="1:12" hidden="1" x14ac:dyDescent="0.25">
      <c r="A3" s="2"/>
    </row>
    <row r="4" spans="1:12" x14ac:dyDescent="0.25">
      <c r="A4" s="271" t="s">
        <v>6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</row>
    <row r="5" spans="1:12" x14ac:dyDescent="0.25">
      <c r="A5" s="271" t="s">
        <v>170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</row>
    <row r="6" spans="1:12" x14ac:dyDescent="0.25">
      <c r="A6" s="271" t="s">
        <v>586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</row>
    <row r="7" spans="1:12" x14ac:dyDescent="0.25">
      <c r="A7" s="271" t="s">
        <v>587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</row>
    <row r="8" spans="1:12" ht="1.5" customHeight="1" x14ac:dyDescent="0.25">
      <c r="A8" s="2"/>
    </row>
    <row r="9" spans="1:12" ht="22.5" customHeight="1" x14ac:dyDescent="0.25">
      <c r="A9" s="272" t="s">
        <v>0</v>
      </c>
      <c r="B9" s="272" t="s">
        <v>171</v>
      </c>
      <c r="C9" s="272" t="s">
        <v>172</v>
      </c>
      <c r="D9" s="275" t="s">
        <v>173</v>
      </c>
      <c r="E9" s="276"/>
      <c r="F9" s="276"/>
      <c r="G9" s="276"/>
      <c r="H9" s="276"/>
      <c r="I9" s="276"/>
      <c r="J9" s="276"/>
      <c r="K9" s="276"/>
      <c r="L9" s="277"/>
    </row>
    <row r="10" spans="1:12" ht="15" customHeight="1" x14ac:dyDescent="0.25">
      <c r="A10" s="273"/>
      <c r="B10" s="273"/>
      <c r="C10" s="273"/>
      <c r="D10" s="278" t="s">
        <v>174</v>
      </c>
      <c r="E10" s="279"/>
      <c r="F10" s="280"/>
      <c r="G10" s="284" t="s">
        <v>4</v>
      </c>
      <c r="H10" s="285"/>
      <c r="I10" s="285"/>
      <c r="J10" s="285"/>
      <c r="K10" s="285"/>
      <c r="L10" s="286"/>
    </row>
    <row r="11" spans="1:12" ht="67.5" customHeight="1" x14ac:dyDescent="0.25">
      <c r="A11" s="273"/>
      <c r="B11" s="273"/>
      <c r="C11" s="273"/>
      <c r="D11" s="281"/>
      <c r="E11" s="282"/>
      <c r="F11" s="283"/>
      <c r="G11" s="268" t="s">
        <v>175</v>
      </c>
      <c r="H11" s="269"/>
      <c r="I11" s="270"/>
      <c r="J11" s="268" t="s">
        <v>176</v>
      </c>
      <c r="K11" s="269"/>
      <c r="L11" s="270"/>
    </row>
    <row r="12" spans="1:12" ht="50.25" customHeight="1" x14ac:dyDescent="0.25">
      <c r="A12" s="274"/>
      <c r="B12" s="274"/>
      <c r="C12" s="274"/>
      <c r="D12" s="118" t="s">
        <v>583</v>
      </c>
      <c r="E12" s="118" t="s">
        <v>584</v>
      </c>
      <c r="F12" s="118" t="s">
        <v>585</v>
      </c>
      <c r="G12" s="148" t="s">
        <v>583</v>
      </c>
      <c r="H12" s="148" t="s">
        <v>584</v>
      </c>
      <c r="I12" s="148" t="s">
        <v>585</v>
      </c>
      <c r="J12" s="128" t="s">
        <v>583</v>
      </c>
      <c r="K12" s="128" t="s">
        <v>584</v>
      </c>
      <c r="L12" s="128" t="s">
        <v>585</v>
      </c>
    </row>
    <row r="13" spans="1:12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  <c r="K13" s="49">
        <v>11</v>
      </c>
      <c r="L13" s="49">
        <v>12</v>
      </c>
    </row>
    <row r="14" spans="1:12" s="53" customFormat="1" x14ac:dyDescent="0.25">
      <c r="A14" s="50" t="s">
        <v>177</v>
      </c>
      <c r="B14" s="51">
        <v>1</v>
      </c>
      <c r="C14" s="51" t="s">
        <v>178</v>
      </c>
      <c r="D14" s="52">
        <f>G14+J14</f>
        <v>7543779.7599999998</v>
      </c>
      <c r="E14" s="52">
        <f>H14+K14</f>
        <v>7465503.8699999992</v>
      </c>
      <c r="F14" s="52">
        <f>I14+L14</f>
        <v>7488503.8699999992</v>
      </c>
      <c r="G14" s="52">
        <f t="shared" ref="G14:L14" si="0">G16+G214</f>
        <v>3447731.89</v>
      </c>
      <c r="H14" s="52">
        <f t="shared" si="0"/>
        <v>3369456</v>
      </c>
      <c r="I14" s="52">
        <f t="shared" si="0"/>
        <v>3392456</v>
      </c>
      <c r="J14" s="52">
        <f t="shared" si="0"/>
        <v>4096047.8699999996</v>
      </c>
      <c r="K14" s="52">
        <f t="shared" si="0"/>
        <v>4096047.8699999996</v>
      </c>
      <c r="L14" s="52">
        <f t="shared" si="0"/>
        <v>4096047.8699999996</v>
      </c>
    </row>
    <row r="15" spans="1:12" x14ac:dyDescent="0.25">
      <c r="A15" s="54" t="s">
        <v>4</v>
      </c>
      <c r="B15" s="55"/>
      <c r="C15" s="55"/>
      <c r="D15" s="56"/>
      <c r="E15" s="56"/>
      <c r="F15" s="56"/>
      <c r="G15" s="56"/>
      <c r="H15" s="56"/>
      <c r="I15" s="56"/>
      <c r="J15" s="56"/>
      <c r="K15" s="56"/>
      <c r="L15" s="56"/>
    </row>
    <row r="16" spans="1:12" s="60" customFormat="1" ht="21" x14ac:dyDescent="0.25">
      <c r="A16" s="57" t="s">
        <v>179</v>
      </c>
      <c r="B16" s="58">
        <v>1001</v>
      </c>
      <c r="C16" s="58" t="s">
        <v>178</v>
      </c>
      <c r="D16" s="59">
        <f t="shared" ref="D16:L16" si="1">D18+D27+D36+D47+D52+D75+D116+D121+D130+D133+D136+D170+D177+D187+D192+D197+D202+D205</f>
        <v>0</v>
      </c>
      <c r="E16" s="59">
        <f t="shared" si="1"/>
        <v>0</v>
      </c>
      <c r="F16" s="59">
        <f t="shared" si="1"/>
        <v>0</v>
      </c>
      <c r="G16" s="59">
        <f t="shared" si="1"/>
        <v>0</v>
      </c>
      <c r="H16" s="59">
        <f t="shared" si="1"/>
        <v>0</v>
      </c>
      <c r="I16" s="59">
        <f t="shared" si="1"/>
        <v>0</v>
      </c>
      <c r="J16" s="59">
        <f t="shared" si="1"/>
        <v>0</v>
      </c>
      <c r="K16" s="59">
        <f t="shared" si="1"/>
        <v>0</v>
      </c>
      <c r="L16" s="59">
        <f t="shared" si="1"/>
        <v>0</v>
      </c>
    </row>
    <row r="17" spans="1:12" s="60" customFormat="1" x14ac:dyDescent="0.25">
      <c r="A17" s="57"/>
      <c r="B17" s="58"/>
      <c r="C17" s="58">
        <v>2021</v>
      </c>
      <c r="D17" s="59"/>
      <c r="E17" s="59"/>
      <c r="F17" s="59"/>
      <c r="G17" s="59"/>
      <c r="H17" s="59"/>
      <c r="I17" s="59"/>
      <c r="J17" s="59"/>
      <c r="K17" s="59"/>
      <c r="L17" s="59"/>
    </row>
    <row r="18" spans="1:12" hidden="1" x14ac:dyDescent="0.25">
      <c r="A18" s="61" t="s">
        <v>91</v>
      </c>
      <c r="B18" s="155"/>
      <c r="C18" s="62"/>
      <c r="D18" s="63">
        <f>SUM(D19:D26)</f>
        <v>0</v>
      </c>
      <c r="E18" s="63">
        <f t="shared" ref="E18:L18" si="2">SUM(E19:E26)</f>
        <v>0</v>
      </c>
      <c r="F18" s="63">
        <f t="shared" si="2"/>
        <v>0</v>
      </c>
      <c r="G18" s="63">
        <f t="shared" si="2"/>
        <v>0</v>
      </c>
      <c r="H18" s="63">
        <f t="shared" si="2"/>
        <v>0</v>
      </c>
      <c r="I18" s="63">
        <f t="shared" si="2"/>
        <v>0</v>
      </c>
      <c r="J18" s="63">
        <f t="shared" si="2"/>
        <v>0</v>
      </c>
      <c r="K18" s="63">
        <f>SUM(K19:K26)</f>
        <v>0</v>
      </c>
      <c r="L18" s="63">
        <f t="shared" si="2"/>
        <v>0</v>
      </c>
    </row>
    <row r="19" spans="1:12" hidden="1" x14ac:dyDescent="0.25">
      <c r="A19" s="64" t="s">
        <v>290</v>
      </c>
      <c r="B19" s="156"/>
      <c r="C19" s="55"/>
      <c r="D19" s="65">
        <f>G19+J19</f>
        <v>0</v>
      </c>
      <c r="E19" s="65">
        <f>H19+K19</f>
        <v>0</v>
      </c>
      <c r="F19" s="65">
        <f>I19+L19</f>
        <v>0</v>
      </c>
      <c r="G19" s="56"/>
      <c r="H19" s="56">
        <f t="shared" ref="H19" si="3">G19</f>
        <v>0</v>
      </c>
      <c r="I19" s="56">
        <f>H19</f>
        <v>0</v>
      </c>
      <c r="J19" s="56"/>
      <c r="K19" s="56">
        <f t="shared" ref="K19:L19" si="4">J19</f>
        <v>0</v>
      </c>
      <c r="L19" s="56">
        <f t="shared" si="4"/>
        <v>0</v>
      </c>
    </row>
    <row r="20" spans="1:12" ht="23.25" hidden="1" x14ac:dyDescent="0.25">
      <c r="A20" s="64" t="s">
        <v>291</v>
      </c>
      <c r="B20" s="156"/>
      <c r="C20" s="55"/>
      <c r="D20" s="65">
        <f t="shared" ref="D20:F24" si="5">G20+J20</f>
        <v>0</v>
      </c>
      <c r="E20" s="65">
        <f t="shared" si="5"/>
        <v>0</v>
      </c>
      <c r="F20" s="65">
        <f t="shared" si="5"/>
        <v>0</v>
      </c>
      <c r="G20" s="56"/>
      <c r="H20" s="56">
        <f>G20</f>
        <v>0</v>
      </c>
      <c r="I20" s="56">
        <f>H20</f>
        <v>0</v>
      </c>
      <c r="J20" s="56"/>
      <c r="K20" s="56">
        <f>J20</f>
        <v>0</v>
      </c>
      <c r="L20" s="56">
        <f>K20</f>
        <v>0</v>
      </c>
    </row>
    <row r="21" spans="1:12" hidden="1" x14ac:dyDescent="0.25">
      <c r="A21" s="66" t="s">
        <v>292</v>
      </c>
      <c r="B21" s="156"/>
      <c r="C21" s="55"/>
      <c r="D21" s="65">
        <f t="shared" si="5"/>
        <v>0</v>
      </c>
      <c r="E21" s="65">
        <f t="shared" si="5"/>
        <v>0</v>
      </c>
      <c r="F21" s="65">
        <f t="shared" si="5"/>
        <v>0</v>
      </c>
      <c r="G21" s="56"/>
      <c r="H21" s="56">
        <f t="shared" ref="H21:I24" si="6">G21</f>
        <v>0</v>
      </c>
      <c r="I21" s="56">
        <f t="shared" si="6"/>
        <v>0</v>
      </c>
      <c r="J21" s="56"/>
      <c r="K21" s="56">
        <f t="shared" ref="K21:L24" si="7">J21</f>
        <v>0</v>
      </c>
      <c r="L21" s="56">
        <f t="shared" si="7"/>
        <v>0</v>
      </c>
    </row>
    <row r="22" spans="1:12" hidden="1" x14ac:dyDescent="0.25">
      <c r="A22" s="66" t="s">
        <v>227</v>
      </c>
      <c r="B22" s="156"/>
      <c r="C22" s="55"/>
      <c r="D22" s="65">
        <f t="shared" si="5"/>
        <v>0</v>
      </c>
      <c r="E22" s="65">
        <f t="shared" si="5"/>
        <v>0</v>
      </c>
      <c r="F22" s="65">
        <f t="shared" si="5"/>
        <v>0</v>
      </c>
      <c r="G22" s="56"/>
      <c r="H22" s="56">
        <f t="shared" si="6"/>
        <v>0</v>
      </c>
      <c r="I22" s="56">
        <f t="shared" si="6"/>
        <v>0</v>
      </c>
      <c r="J22" s="56"/>
      <c r="K22" s="56">
        <f t="shared" si="7"/>
        <v>0</v>
      </c>
      <c r="L22" s="56">
        <f t="shared" si="7"/>
        <v>0</v>
      </c>
    </row>
    <row r="23" spans="1:12" ht="36.75" hidden="1" customHeight="1" x14ac:dyDescent="0.25">
      <c r="A23" s="66" t="s">
        <v>294</v>
      </c>
      <c r="B23" s="156"/>
      <c r="C23" s="55"/>
      <c r="D23" s="65">
        <f t="shared" si="5"/>
        <v>0</v>
      </c>
      <c r="E23" s="65">
        <f t="shared" si="5"/>
        <v>0</v>
      </c>
      <c r="F23" s="65">
        <f t="shared" si="5"/>
        <v>0</v>
      </c>
      <c r="G23" s="56"/>
      <c r="H23" s="56">
        <f t="shared" si="6"/>
        <v>0</v>
      </c>
      <c r="I23" s="56">
        <f t="shared" si="6"/>
        <v>0</v>
      </c>
      <c r="J23" s="56"/>
      <c r="K23" s="56">
        <f t="shared" si="7"/>
        <v>0</v>
      </c>
      <c r="L23" s="56">
        <f t="shared" si="7"/>
        <v>0</v>
      </c>
    </row>
    <row r="24" spans="1:12" ht="23.25" hidden="1" x14ac:dyDescent="0.25">
      <c r="A24" s="66" t="s">
        <v>295</v>
      </c>
      <c r="B24" s="156"/>
      <c r="C24" s="55"/>
      <c r="D24" s="65">
        <f t="shared" si="5"/>
        <v>0</v>
      </c>
      <c r="E24" s="65">
        <f t="shared" si="5"/>
        <v>0</v>
      </c>
      <c r="F24" s="65">
        <f t="shared" si="5"/>
        <v>0</v>
      </c>
      <c r="G24" s="56"/>
      <c r="H24" s="56">
        <f t="shared" si="6"/>
        <v>0</v>
      </c>
      <c r="I24" s="56">
        <f t="shared" si="6"/>
        <v>0</v>
      </c>
      <c r="J24" s="56"/>
      <c r="K24" s="56">
        <f t="shared" si="7"/>
        <v>0</v>
      </c>
      <c r="L24" s="56">
        <f t="shared" si="7"/>
        <v>0</v>
      </c>
    </row>
    <row r="25" spans="1:12" s="163" customFormat="1" hidden="1" x14ac:dyDescent="0.25">
      <c r="A25" s="64" t="s">
        <v>296</v>
      </c>
      <c r="B25" s="160"/>
      <c r="C25" s="161"/>
      <c r="D25" s="65">
        <f>G25+J25</f>
        <v>0</v>
      </c>
      <c r="E25" s="65">
        <f t="shared" ref="E25" si="8">H25+K25</f>
        <v>0</v>
      </c>
      <c r="F25" s="65">
        <f t="shared" ref="F25" si="9">I25+L25</f>
        <v>0</v>
      </c>
      <c r="G25" s="56"/>
      <c r="H25" s="56">
        <f t="shared" ref="H25" si="10">G25</f>
        <v>0</v>
      </c>
      <c r="I25" s="56">
        <f t="shared" ref="I25" si="11">H25</f>
        <v>0</v>
      </c>
      <c r="J25" s="56"/>
      <c r="K25" s="56">
        <f t="shared" ref="K25" si="12">J25</f>
        <v>0</v>
      </c>
      <c r="L25" s="56">
        <f t="shared" ref="L25" si="13">K25</f>
        <v>0</v>
      </c>
    </row>
    <row r="26" spans="1:12" hidden="1" x14ac:dyDescent="0.25">
      <c r="A26" s="64" t="s">
        <v>85</v>
      </c>
      <c r="B26" s="156"/>
      <c r="C26" s="55"/>
      <c r="D26" s="65">
        <f t="shared" ref="D26:F31" si="14">G26+J26</f>
        <v>0</v>
      </c>
      <c r="E26" s="65">
        <f t="shared" si="14"/>
        <v>0</v>
      </c>
      <c r="F26" s="65">
        <f t="shared" si="14"/>
        <v>0</v>
      </c>
      <c r="G26" s="56"/>
      <c r="H26" s="56">
        <f t="shared" ref="H26:I31" si="15">G26</f>
        <v>0</v>
      </c>
      <c r="I26" s="56">
        <f t="shared" si="15"/>
        <v>0</v>
      </c>
      <c r="J26" s="56"/>
      <c r="K26" s="56">
        <f t="shared" ref="K26:L31" si="16">J26</f>
        <v>0</v>
      </c>
      <c r="L26" s="56">
        <f t="shared" si="16"/>
        <v>0</v>
      </c>
    </row>
    <row r="27" spans="1:12" s="164" customFormat="1" hidden="1" x14ac:dyDescent="0.25">
      <c r="A27" s="61" t="s">
        <v>98</v>
      </c>
      <c r="B27" s="155"/>
      <c r="C27" s="62"/>
      <c r="D27" s="63">
        <f>SUM(D28:D35)</f>
        <v>0</v>
      </c>
      <c r="E27" s="63">
        <f t="shared" ref="E27:L27" si="17">SUM(E28:E35)</f>
        <v>0</v>
      </c>
      <c r="F27" s="63">
        <f t="shared" si="17"/>
        <v>0</v>
      </c>
      <c r="G27" s="63">
        <f t="shared" si="17"/>
        <v>0</v>
      </c>
      <c r="H27" s="63">
        <f t="shared" si="17"/>
        <v>0</v>
      </c>
      <c r="I27" s="63">
        <f t="shared" si="17"/>
        <v>0</v>
      </c>
      <c r="J27" s="63">
        <f t="shared" si="17"/>
        <v>0</v>
      </c>
      <c r="K27" s="63">
        <f t="shared" si="17"/>
        <v>0</v>
      </c>
      <c r="L27" s="63">
        <f t="shared" si="17"/>
        <v>0</v>
      </c>
    </row>
    <row r="28" spans="1:12" hidden="1" x14ac:dyDescent="0.25">
      <c r="A28" s="64" t="s">
        <v>297</v>
      </c>
      <c r="B28" s="156"/>
      <c r="C28" s="55"/>
      <c r="D28" s="65">
        <f t="shared" si="14"/>
        <v>0</v>
      </c>
      <c r="E28" s="65">
        <f t="shared" si="14"/>
        <v>0</v>
      </c>
      <c r="F28" s="65">
        <f t="shared" si="14"/>
        <v>0</v>
      </c>
      <c r="G28" s="56"/>
      <c r="H28" s="56">
        <f t="shared" si="15"/>
        <v>0</v>
      </c>
      <c r="I28" s="56">
        <f t="shared" si="15"/>
        <v>0</v>
      </c>
      <c r="J28" s="56"/>
      <c r="K28" s="56">
        <f t="shared" si="16"/>
        <v>0</v>
      </c>
      <c r="L28" s="56">
        <f t="shared" si="16"/>
        <v>0</v>
      </c>
    </row>
    <row r="29" spans="1:12" ht="34.5" hidden="1" x14ac:dyDescent="0.25">
      <c r="A29" s="64" t="s">
        <v>298</v>
      </c>
      <c r="B29" s="156"/>
      <c r="C29" s="55"/>
      <c r="D29" s="65">
        <f t="shared" si="14"/>
        <v>0</v>
      </c>
      <c r="E29" s="65">
        <f t="shared" si="14"/>
        <v>0</v>
      </c>
      <c r="F29" s="65">
        <f t="shared" si="14"/>
        <v>0</v>
      </c>
      <c r="G29" s="56"/>
      <c r="H29" s="56">
        <f t="shared" si="15"/>
        <v>0</v>
      </c>
      <c r="I29" s="56">
        <f t="shared" si="15"/>
        <v>0</v>
      </c>
      <c r="J29" s="56"/>
      <c r="K29" s="56">
        <f t="shared" si="16"/>
        <v>0</v>
      </c>
      <c r="L29" s="56">
        <f t="shared" si="16"/>
        <v>0</v>
      </c>
    </row>
    <row r="30" spans="1:12" ht="34.5" hidden="1" x14ac:dyDescent="0.25">
      <c r="A30" s="64" t="s">
        <v>299</v>
      </c>
      <c r="B30" s="156"/>
      <c r="C30" s="55"/>
      <c r="D30" s="65">
        <f t="shared" si="14"/>
        <v>0</v>
      </c>
      <c r="E30" s="65">
        <f t="shared" si="14"/>
        <v>0</v>
      </c>
      <c r="F30" s="65">
        <f t="shared" si="14"/>
        <v>0</v>
      </c>
      <c r="G30" s="56"/>
      <c r="H30" s="56">
        <f t="shared" si="15"/>
        <v>0</v>
      </c>
      <c r="I30" s="56">
        <f t="shared" si="15"/>
        <v>0</v>
      </c>
      <c r="J30" s="56"/>
      <c r="K30" s="56">
        <f t="shared" si="16"/>
        <v>0</v>
      </c>
      <c r="L30" s="56">
        <f t="shared" si="16"/>
        <v>0</v>
      </c>
    </row>
    <row r="31" spans="1:12" ht="14.25" hidden="1" customHeight="1" x14ac:dyDescent="0.25">
      <c r="A31" s="64" t="s">
        <v>300</v>
      </c>
      <c r="B31" s="156"/>
      <c r="C31" s="55"/>
      <c r="D31" s="65">
        <f t="shared" si="14"/>
        <v>0</v>
      </c>
      <c r="E31" s="65">
        <f t="shared" si="14"/>
        <v>0</v>
      </c>
      <c r="F31" s="65">
        <f t="shared" si="14"/>
        <v>0</v>
      </c>
      <c r="G31" s="56"/>
      <c r="H31" s="56">
        <f t="shared" si="15"/>
        <v>0</v>
      </c>
      <c r="I31" s="56">
        <f t="shared" si="15"/>
        <v>0</v>
      </c>
      <c r="J31" s="56"/>
      <c r="K31" s="56">
        <f t="shared" si="16"/>
        <v>0</v>
      </c>
      <c r="L31" s="56">
        <f t="shared" si="16"/>
        <v>0</v>
      </c>
    </row>
    <row r="32" spans="1:12" s="163" customFormat="1" hidden="1" x14ac:dyDescent="0.25">
      <c r="A32" s="64" t="s">
        <v>301</v>
      </c>
      <c r="B32" s="160"/>
      <c r="C32" s="161"/>
      <c r="D32" s="65">
        <f t="shared" ref="D32" si="18">G32+J32</f>
        <v>0</v>
      </c>
      <c r="E32" s="65">
        <f t="shared" ref="E32" si="19">H32+K32</f>
        <v>0</v>
      </c>
      <c r="F32" s="65">
        <f t="shared" ref="F32" si="20">I32+L32</f>
        <v>0</v>
      </c>
      <c r="G32" s="56"/>
      <c r="H32" s="56">
        <f t="shared" ref="H32" si="21">G32</f>
        <v>0</v>
      </c>
      <c r="I32" s="56">
        <f t="shared" ref="I32" si="22">H32</f>
        <v>0</v>
      </c>
      <c r="J32" s="56"/>
      <c r="K32" s="56">
        <f t="shared" ref="K32" si="23">J32</f>
        <v>0</v>
      </c>
      <c r="L32" s="56">
        <f t="shared" ref="L32" si="24">K32</f>
        <v>0</v>
      </c>
    </row>
    <row r="33" spans="1:13" ht="45.75" hidden="1" x14ac:dyDescent="0.25">
      <c r="A33" s="67" t="s">
        <v>302</v>
      </c>
      <c r="B33" s="156"/>
      <c r="C33" s="55"/>
      <c r="D33" s="65">
        <f t="shared" ref="D33:F37" si="25">G33+J33</f>
        <v>0</v>
      </c>
      <c r="E33" s="65">
        <f t="shared" si="25"/>
        <v>0</v>
      </c>
      <c r="F33" s="65">
        <f t="shared" si="25"/>
        <v>0</v>
      </c>
      <c r="G33" s="56"/>
      <c r="H33" s="56">
        <f t="shared" ref="H33:I37" si="26">G33</f>
        <v>0</v>
      </c>
      <c r="I33" s="56">
        <f t="shared" si="26"/>
        <v>0</v>
      </c>
      <c r="J33" s="56"/>
      <c r="K33" s="56">
        <f t="shared" ref="K33:L37" si="27">J33</f>
        <v>0</v>
      </c>
      <c r="L33" s="56">
        <f t="shared" si="27"/>
        <v>0</v>
      </c>
    </row>
    <row r="34" spans="1:13" ht="23.25" hidden="1" x14ac:dyDescent="0.25">
      <c r="A34" s="67" t="s">
        <v>304</v>
      </c>
      <c r="B34" s="156"/>
      <c r="C34" s="55"/>
      <c r="D34" s="65">
        <f t="shared" si="25"/>
        <v>0</v>
      </c>
      <c r="E34" s="65">
        <f t="shared" si="25"/>
        <v>0</v>
      </c>
      <c r="F34" s="65">
        <f t="shared" si="25"/>
        <v>0</v>
      </c>
      <c r="G34" s="56"/>
      <c r="H34" s="56">
        <f t="shared" si="26"/>
        <v>0</v>
      </c>
      <c r="I34" s="56">
        <f t="shared" si="26"/>
        <v>0</v>
      </c>
      <c r="J34" s="56"/>
      <c r="K34" s="56">
        <f t="shared" si="27"/>
        <v>0</v>
      </c>
      <c r="L34" s="56">
        <f t="shared" si="27"/>
        <v>0</v>
      </c>
    </row>
    <row r="35" spans="1:13" hidden="1" x14ac:dyDescent="0.25">
      <c r="A35" s="64" t="s">
        <v>85</v>
      </c>
      <c r="B35" s="156"/>
      <c r="C35" s="55"/>
      <c r="D35" s="65">
        <f t="shared" si="25"/>
        <v>0</v>
      </c>
      <c r="E35" s="65">
        <f t="shared" si="25"/>
        <v>0</v>
      </c>
      <c r="F35" s="65">
        <f t="shared" si="25"/>
        <v>0</v>
      </c>
      <c r="G35" s="56"/>
      <c r="H35" s="56">
        <f t="shared" si="26"/>
        <v>0</v>
      </c>
      <c r="I35" s="56">
        <f t="shared" si="26"/>
        <v>0</v>
      </c>
      <c r="J35" s="56"/>
      <c r="K35" s="56">
        <f t="shared" si="27"/>
        <v>0</v>
      </c>
      <c r="L35" s="56">
        <f t="shared" si="27"/>
        <v>0</v>
      </c>
    </row>
    <row r="36" spans="1:13" s="164" customFormat="1" x14ac:dyDescent="0.25">
      <c r="A36" s="61" t="s">
        <v>106</v>
      </c>
      <c r="B36" s="155"/>
      <c r="C36" s="62"/>
      <c r="D36" s="63">
        <f>SUM(D37:D46)</f>
        <v>0</v>
      </c>
      <c r="E36" s="63">
        <f t="shared" ref="E36:L36" si="28">SUM(E37:E46)</f>
        <v>0</v>
      </c>
      <c r="F36" s="63">
        <f t="shared" si="28"/>
        <v>0</v>
      </c>
      <c r="G36" s="63">
        <f t="shared" si="28"/>
        <v>0</v>
      </c>
      <c r="H36" s="63">
        <f t="shared" si="28"/>
        <v>0</v>
      </c>
      <c r="I36" s="63">
        <f t="shared" si="28"/>
        <v>0</v>
      </c>
      <c r="J36" s="63">
        <f t="shared" si="28"/>
        <v>0</v>
      </c>
      <c r="K36" s="63">
        <f t="shared" si="28"/>
        <v>0</v>
      </c>
      <c r="L36" s="63">
        <f t="shared" si="28"/>
        <v>0</v>
      </c>
      <c r="M36" s="165"/>
    </row>
    <row r="37" spans="1:13" x14ac:dyDescent="0.25">
      <c r="A37" s="64" t="s">
        <v>208</v>
      </c>
      <c r="B37" s="156"/>
      <c r="C37" s="55"/>
      <c r="D37" s="65">
        <f t="shared" si="25"/>
        <v>0</v>
      </c>
      <c r="E37" s="65">
        <f t="shared" si="25"/>
        <v>0</v>
      </c>
      <c r="F37" s="65">
        <f t="shared" si="25"/>
        <v>0</v>
      </c>
      <c r="G37" s="56"/>
      <c r="H37" s="56">
        <f t="shared" si="26"/>
        <v>0</v>
      </c>
      <c r="I37" s="56">
        <f t="shared" si="26"/>
        <v>0</v>
      </c>
      <c r="J37" s="56"/>
      <c r="K37" s="56">
        <f t="shared" si="27"/>
        <v>0</v>
      </c>
      <c r="L37" s="56">
        <f t="shared" si="27"/>
        <v>0</v>
      </c>
    </row>
    <row r="38" spans="1:13" s="163" customFormat="1" x14ac:dyDescent="0.25">
      <c r="A38" s="64" t="s">
        <v>307</v>
      </c>
      <c r="B38" s="160"/>
      <c r="C38" s="161"/>
      <c r="D38" s="65">
        <f t="shared" ref="D38" si="29">G38+J38</f>
        <v>0</v>
      </c>
      <c r="E38" s="65">
        <f t="shared" ref="E38" si="30">H38+K38</f>
        <v>0</v>
      </c>
      <c r="F38" s="65">
        <f t="shared" ref="F38" si="31">I38+L38</f>
        <v>0</v>
      </c>
      <c r="G38" s="56"/>
      <c r="H38" s="56">
        <f t="shared" ref="H38" si="32">G38</f>
        <v>0</v>
      </c>
      <c r="I38" s="56">
        <f t="shared" ref="I38" si="33">H38</f>
        <v>0</v>
      </c>
      <c r="J38" s="56"/>
      <c r="K38" s="56">
        <f t="shared" ref="K38" si="34">J38</f>
        <v>0</v>
      </c>
      <c r="L38" s="56">
        <f t="shared" ref="L38" si="35">K38</f>
        <v>0</v>
      </c>
    </row>
    <row r="39" spans="1:13" x14ac:dyDescent="0.25">
      <c r="A39" s="67" t="s">
        <v>308</v>
      </c>
      <c r="B39" s="156"/>
      <c r="C39" s="55"/>
      <c r="D39" s="65">
        <f t="shared" ref="D39:F41" si="36">G39+J39</f>
        <v>0</v>
      </c>
      <c r="E39" s="65">
        <f t="shared" si="36"/>
        <v>0</v>
      </c>
      <c r="F39" s="65">
        <f t="shared" si="36"/>
        <v>0</v>
      </c>
      <c r="G39" s="56"/>
      <c r="H39" s="56">
        <f t="shared" ref="H39:I41" si="37">G39</f>
        <v>0</v>
      </c>
      <c r="I39" s="56">
        <f t="shared" si="37"/>
        <v>0</v>
      </c>
      <c r="J39" s="56"/>
      <c r="K39" s="56">
        <f t="shared" ref="K39:L41" si="38">J39</f>
        <v>0</v>
      </c>
      <c r="L39" s="56">
        <f t="shared" si="38"/>
        <v>0</v>
      </c>
    </row>
    <row r="40" spans="1:13" x14ac:dyDescent="0.25">
      <c r="A40" s="67" t="s">
        <v>210</v>
      </c>
      <c r="B40" s="156"/>
      <c r="C40" s="55"/>
      <c r="D40" s="65">
        <f t="shared" si="36"/>
        <v>0</v>
      </c>
      <c r="E40" s="65">
        <f t="shared" si="36"/>
        <v>0</v>
      </c>
      <c r="F40" s="65">
        <f t="shared" si="36"/>
        <v>0</v>
      </c>
      <c r="G40" s="56"/>
      <c r="H40" s="56">
        <f t="shared" si="37"/>
        <v>0</v>
      </c>
      <c r="I40" s="56">
        <f t="shared" si="37"/>
        <v>0</v>
      </c>
      <c r="J40" s="56"/>
      <c r="K40" s="56">
        <f t="shared" si="38"/>
        <v>0</v>
      </c>
      <c r="L40" s="56">
        <f t="shared" si="38"/>
        <v>0</v>
      </c>
    </row>
    <row r="41" spans="1:13" x14ac:dyDescent="0.25">
      <c r="A41" s="67" t="s">
        <v>309</v>
      </c>
      <c r="B41" s="156"/>
      <c r="C41" s="55"/>
      <c r="D41" s="65">
        <f t="shared" si="36"/>
        <v>0</v>
      </c>
      <c r="E41" s="65">
        <f t="shared" si="36"/>
        <v>0</v>
      </c>
      <c r="F41" s="65">
        <f t="shared" si="36"/>
        <v>0</v>
      </c>
      <c r="G41" s="56"/>
      <c r="H41" s="56">
        <f t="shared" si="37"/>
        <v>0</v>
      </c>
      <c r="I41" s="56">
        <f t="shared" si="37"/>
        <v>0</v>
      </c>
      <c r="J41" s="56"/>
      <c r="K41" s="56">
        <f t="shared" si="38"/>
        <v>0</v>
      </c>
      <c r="L41" s="56">
        <f t="shared" si="38"/>
        <v>0</v>
      </c>
    </row>
    <row r="42" spans="1:13" s="163" customFormat="1" x14ac:dyDescent="0.25">
      <c r="A42" s="64" t="s">
        <v>310</v>
      </c>
      <c r="B42" s="160"/>
      <c r="C42" s="161"/>
      <c r="D42" s="162">
        <f t="shared" ref="D42" si="39">G42+J42</f>
        <v>0</v>
      </c>
      <c r="E42" s="162">
        <f t="shared" ref="E42" si="40">H42+K42</f>
        <v>0</v>
      </c>
      <c r="F42" s="162">
        <f t="shared" ref="F42" si="41">I42+L42</f>
        <v>0</v>
      </c>
      <c r="G42" s="162"/>
      <c r="H42" s="162">
        <f t="shared" ref="H42" si="42">G42</f>
        <v>0</v>
      </c>
      <c r="I42" s="162">
        <f t="shared" ref="I42" si="43">H42</f>
        <v>0</v>
      </c>
      <c r="J42" s="162"/>
      <c r="K42" s="162">
        <f t="shared" ref="K42" si="44">J42</f>
        <v>0</v>
      </c>
      <c r="L42" s="162">
        <f t="shared" ref="L42" si="45">K42</f>
        <v>0</v>
      </c>
    </row>
    <row r="43" spans="1:13" ht="23.25" x14ac:dyDescent="0.25">
      <c r="A43" s="64" t="s">
        <v>311</v>
      </c>
      <c r="B43" s="156"/>
      <c r="C43" s="55"/>
      <c r="D43" s="65">
        <f t="shared" ref="D43:F51" si="46">G43+J43</f>
        <v>0</v>
      </c>
      <c r="E43" s="65">
        <f t="shared" si="46"/>
        <v>0</v>
      </c>
      <c r="F43" s="65">
        <f t="shared" si="46"/>
        <v>0</v>
      </c>
      <c r="G43" s="56"/>
      <c r="H43" s="56">
        <f t="shared" ref="H43:I51" si="47">G43</f>
        <v>0</v>
      </c>
      <c r="I43" s="56">
        <f t="shared" si="47"/>
        <v>0</v>
      </c>
      <c r="J43" s="56"/>
      <c r="K43" s="56">
        <f t="shared" ref="K43:L51" si="48">J43</f>
        <v>0</v>
      </c>
      <c r="L43" s="56">
        <f t="shared" si="48"/>
        <v>0</v>
      </c>
    </row>
    <row r="44" spans="1:13" ht="23.25" x14ac:dyDescent="0.25">
      <c r="A44" s="64" t="s">
        <v>312</v>
      </c>
      <c r="B44" s="156"/>
      <c r="C44" s="55"/>
      <c r="D44" s="65">
        <f t="shared" si="46"/>
        <v>0</v>
      </c>
      <c r="E44" s="65">
        <f t="shared" si="46"/>
        <v>0</v>
      </c>
      <c r="F44" s="65">
        <f t="shared" si="46"/>
        <v>0</v>
      </c>
      <c r="G44" s="56"/>
      <c r="H44" s="56">
        <f t="shared" si="47"/>
        <v>0</v>
      </c>
      <c r="I44" s="56">
        <f t="shared" si="47"/>
        <v>0</v>
      </c>
      <c r="J44" s="56"/>
      <c r="K44" s="56">
        <f t="shared" si="48"/>
        <v>0</v>
      </c>
      <c r="L44" s="56">
        <f t="shared" si="48"/>
        <v>0</v>
      </c>
    </row>
    <row r="45" spans="1:13" ht="23.25" x14ac:dyDescent="0.25">
      <c r="A45" s="64" t="s">
        <v>313</v>
      </c>
      <c r="B45" s="156"/>
      <c r="C45" s="55"/>
      <c r="D45" s="65">
        <f t="shared" si="46"/>
        <v>0</v>
      </c>
      <c r="E45" s="65">
        <f t="shared" si="46"/>
        <v>0</v>
      </c>
      <c r="F45" s="65">
        <f t="shared" si="46"/>
        <v>0</v>
      </c>
      <c r="G45" s="56"/>
      <c r="H45" s="56">
        <f t="shared" si="47"/>
        <v>0</v>
      </c>
      <c r="I45" s="56">
        <f t="shared" si="47"/>
        <v>0</v>
      </c>
      <c r="J45" s="56"/>
      <c r="K45" s="56">
        <f t="shared" si="48"/>
        <v>0</v>
      </c>
      <c r="L45" s="56">
        <f t="shared" si="48"/>
        <v>0</v>
      </c>
    </row>
    <row r="46" spans="1:13" x14ac:dyDescent="0.25">
      <c r="A46" s="64" t="s">
        <v>85</v>
      </c>
      <c r="B46" s="156"/>
      <c r="C46" s="55"/>
      <c r="D46" s="65">
        <f t="shared" si="46"/>
        <v>0</v>
      </c>
      <c r="E46" s="65">
        <f t="shared" si="46"/>
        <v>0</v>
      </c>
      <c r="F46" s="65">
        <f t="shared" si="46"/>
        <v>0</v>
      </c>
      <c r="G46" s="56"/>
      <c r="H46" s="56">
        <f t="shared" si="47"/>
        <v>0</v>
      </c>
      <c r="I46" s="56">
        <f t="shared" si="47"/>
        <v>0</v>
      </c>
      <c r="J46" s="56"/>
      <c r="K46" s="56">
        <f t="shared" si="48"/>
        <v>0</v>
      </c>
      <c r="L46" s="56">
        <f t="shared" si="48"/>
        <v>0</v>
      </c>
    </row>
    <row r="47" spans="1:13" s="164" customFormat="1" hidden="1" x14ac:dyDescent="0.25">
      <c r="A47" s="61" t="s">
        <v>112</v>
      </c>
      <c r="B47" s="155"/>
      <c r="C47" s="62"/>
      <c r="D47" s="63">
        <f>SUM(D48:D51)</f>
        <v>0</v>
      </c>
      <c r="E47" s="63">
        <f t="shared" ref="E47:L47" si="49">SUM(E48:E51)</f>
        <v>0</v>
      </c>
      <c r="F47" s="63">
        <f t="shared" si="49"/>
        <v>0</v>
      </c>
      <c r="G47" s="63">
        <f t="shared" si="49"/>
        <v>0</v>
      </c>
      <c r="H47" s="63">
        <f t="shared" si="49"/>
        <v>0</v>
      </c>
      <c r="I47" s="63">
        <f t="shared" si="49"/>
        <v>0</v>
      </c>
      <c r="J47" s="63">
        <f t="shared" si="49"/>
        <v>0</v>
      </c>
      <c r="K47" s="63">
        <f t="shared" si="49"/>
        <v>0</v>
      </c>
      <c r="L47" s="63">
        <f t="shared" si="49"/>
        <v>0</v>
      </c>
    </row>
    <row r="48" spans="1:13" hidden="1" x14ac:dyDescent="0.25">
      <c r="A48" s="64" t="s">
        <v>321</v>
      </c>
      <c r="B48" s="156"/>
      <c r="C48" s="55"/>
      <c r="D48" s="65">
        <f t="shared" si="46"/>
        <v>0</v>
      </c>
      <c r="E48" s="65">
        <f t="shared" si="46"/>
        <v>0</v>
      </c>
      <c r="F48" s="65">
        <f t="shared" si="46"/>
        <v>0</v>
      </c>
      <c r="G48" s="56"/>
      <c r="H48" s="56">
        <f t="shared" si="47"/>
        <v>0</v>
      </c>
      <c r="I48" s="56">
        <f t="shared" si="47"/>
        <v>0</v>
      </c>
      <c r="J48" s="56"/>
      <c r="K48" s="56">
        <f t="shared" si="48"/>
        <v>0</v>
      </c>
      <c r="L48" s="56">
        <f t="shared" si="48"/>
        <v>0</v>
      </c>
    </row>
    <row r="49" spans="1:12" hidden="1" x14ac:dyDescent="0.25">
      <c r="A49" s="64" t="s">
        <v>116</v>
      </c>
      <c r="B49" s="156"/>
      <c r="C49" s="55"/>
      <c r="D49" s="65">
        <f t="shared" si="46"/>
        <v>0</v>
      </c>
      <c r="E49" s="65">
        <f t="shared" si="46"/>
        <v>0</v>
      </c>
      <c r="F49" s="65">
        <f t="shared" si="46"/>
        <v>0</v>
      </c>
      <c r="G49" s="56"/>
      <c r="H49" s="56">
        <f t="shared" si="47"/>
        <v>0</v>
      </c>
      <c r="I49" s="56">
        <f t="shared" si="47"/>
        <v>0</v>
      </c>
      <c r="J49" s="56"/>
      <c r="K49" s="56">
        <f t="shared" si="48"/>
        <v>0</v>
      </c>
      <c r="L49" s="56">
        <f t="shared" si="48"/>
        <v>0</v>
      </c>
    </row>
    <row r="50" spans="1:12" hidden="1" x14ac:dyDescent="0.25">
      <c r="A50" s="64" t="s">
        <v>322</v>
      </c>
      <c r="B50" s="156"/>
      <c r="C50" s="55"/>
      <c r="D50" s="65">
        <f t="shared" si="46"/>
        <v>0</v>
      </c>
      <c r="E50" s="65">
        <f t="shared" si="46"/>
        <v>0</v>
      </c>
      <c r="F50" s="65">
        <f t="shared" si="46"/>
        <v>0</v>
      </c>
      <c r="G50" s="56"/>
      <c r="H50" s="56">
        <f t="shared" si="47"/>
        <v>0</v>
      </c>
      <c r="I50" s="56">
        <f t="shared" si="47"/>
        <v>0</v>
      </c>
      <c r="J50" s="56"/>
      <c r="K50" s="56">
        <f t="shared" si="48"/>
        <v>0</v>
      </c>
      <c r="L50" s="56">
        <f t="shared" si="48"/>
        <v>0</v>
      </c>
    </row>
    <row r="51" spans="1:12" ht="23.25" hidden="1" x14ac:dyDescent="0.25">
      <c r="A51" s="64" t="s">
        <v>324</v>
      </c>
      <c r="B51" s="156"/>
      <c r="C51" s="55"/>
      <c r="D51" s="65">
        <f t="shared" si="46"/>
        <v>0</v>
      </c>
      <c r="E51" s="65">
        <f t="shared" si="46"/>
        <v>0</v>
      </c>
      <c r="F51" s="65">
        <f t="shared" si="46"/>
        <v>0</v>
      </c>
      <c r="G51" s="56"/>
      <c r="H51" s="56">
        <f t="shared" si="47"/>
        <v>0</v>
      </c>
      <c r="I51" s="56">
        <f t="shared" si="47"/>
        <v>0</v>
      </c>
      <c r="J51" s="56"/>
      <c r="K51" s="56">
        <f t="shared" si="48"/>
        <v>0</v>
      </c>
      <c r="L51" s="56">
        <f t="shared" si="48"/>
        <v>0</v>
      </c>
    </row>
    <row r="52" spans="1:12" hidden="1" x14ac:dyDescent="0.25">
      <c r="A52" s="61" t="s">
        <v>118</v>
      </c>
      <c r="B52" s="155"/>
      <c r="C52" s="62"/>
      <c r="D52" s="63">
        <f>SUM(D53:D74)</f>
        <v>0</v>
      </c>
      <c r="E52" s="63">
        <f t="shared" ref="E52:L52" si="50">SUM(E53:E74)</f>
        <v>0</v>
      </c>
      <c r="F52" s="63">
        <f t="shared" si="50"/>
        <v>0</v>
      </c>
      <c r="G52" s="63">
        <f t="shared" si="50"/>
        <v>0</v>
      </c>
      <c r="H52" s="63">
        <f t="shared" si="50"/>
        <v>0</v>
      </c>
      <c r="I52" s="63">
        <f t="shared" si="50"/>
        <v>0</v>
      </c>
      <c r="J52" s="63">
        <f t="shared" si="50"/>
        <v>0</v>
      </c>
      <c r="K52" s="63">
        <f t="shared" si="50"/>
        <v>0</v>
      </c>
      <c r="L52" s="63">
        <f t="shared" si="50"/>
        <v>0</v>
      </c>
    </row>
    <row r="53" spans="1:12" hidden="1" x14ac:dyDescent="0.25">
      <c r="A53" s="64" t="s">
        <v>326</v>
      </c>
      <c r="B53" s="156"/>
      <c r="C53" s="55"/>
      <c r="D53" s="65">
        <f t="shared" ref="D53:F76" si="51">G53+J53</f>
        <v>0</v>
      </c>
      <c r="E53" s="65">
        <f t="shared" si="51"/>
        <v>0</v>
      </c>
      <c r="F53" s="65">
        <f t="shared" si="51"/>
        <v>0</v>
      </c>
      <c r="G53" s="56"/>
      <c r="H53" s="56">
        <f t="shared" ref="H53:I68" si="52">G53</f>
        <v>0</v>
      </c>
      <c r="I53" s="56">
        <f t="shared" si="52"/>
        <v>0</v>
      </c>
      <c r="J53" s="56"/>
      <c r="K53" s="56">
        <f t="shared" ref="K53:L68" si="53">J53</f>
        <v>0</v>
      </c>
      <c r="L53" s="56">
        <f t="shared" si="53"/>
        <v>0</v>
      </c>
    </row>
    <row r="54" spans="1:12" ht="59.25" hidden="1" customHeight="1" x14ac:dyDescent="0.25">
      <c r="A54" s="64" t="s">
        <v>328</v>
      </c>
      <c r="B54" s="156"/>
      <c r="C54" s="55"/>
      <c r="D54" s="65">
        <f t="shared" si="51"/>
        <v>0</v>
      </c>
      <c r="E54" s="65">
        <f t="shared" si="51"/>
        <v>0</v>
      </c>
      <c r="F54" s="65">
        <f t="shared" si="51"/>
        <v>0</v>
      </c>
      <c r="G54" s="56"/>
      <c r="H54" s="56">
        <f t="shared" si="52"/>
        <v>0</v>
      </c>
      <c r="I54" s="56">
        <f t="shared" si="52"/>
        <v>0</v>
      </c>
      <c r="J54" s="56"/>
      <c r="K54" s="56">
        <f t="shared" si="53"/>
        <v>0</v>
      </c>
      <c r="L54" s="56">
        <f t="shared" si="53"/>
        <v>0</v>
      </c>
    </row>
    <row r="55" spans="1:12" hidden="1" x14ac:dyDescent="0.25">
      <c r="A55" s="64" t="s">
        <v>329</v>
      </c>
      <c r="B55" s="156"/>
      <c r="C55" s="55"/>
      <c r="D55" s="65">
        <f t="shared" si="51"/>
        <v>0</v>
      </c>
      <c r="E55" s="65">
        <f t="shared" si="51"/>
        <v>0</v>
      </c>
      <c r="F55" s="65">
        <f t="shared" si="51"/>
        <v>0</v>
      </c>
      <c r="G55" s="56"/>
      <c r="H55" s="56">
        <f t="shared" si="52"/>
        <v>0</v>
      </c>
      <c r="I55" s="56">
        <f t="shared" si="52"/>
        <v>0</v>
      </c>
      <c r="J55" s="56"/>
      <c r="K55" s="56">
        <f t="shared" si="53"/>
        <v>0</v>
      </c>
      <c r="L55" s="56">
        <f t="shared" si="53"/>
        <v>0</v>
      </c>
    </row>
    <row r="56" spans="1:12" ht="34.5" hidden="1" x14ac:dyDescent="0.25">
      <c r="A56" s="64" t="s">
        <v>330</v>
      </c>
      <c r="B56" s="156"/>
      <c r="C56" s="55"/>
      <c r="D56" s="65">
        <f t="shared" si="51"/>
        <v>0</v>
      </c>
      <c r="E56" s="65">
        <f t="shared" si="51"/>
        <v>0</v>
      </c>
      <c r="F56" s="65">
        <f t="shared" si="51"/>
        <v>0</v>
      </c>
      <c r="G56" s="56"/>
      <c r="H56" s="56">
        <f t="shared" si="52"/>
        <v>0</v>
      </c>
      <c r="I56" s="56">
        <f t="shared" si="52"/>
        <v>0</v>
      </c>
      <c r="J56" s="56"/>
      <c r="K56" s="56">
        <f t="shared" si="53"/>
        <v>0</v>
      </c>
      <c r="L56" s="56">
        <f t="shared" si="53"/>
        <v>0</v>
      </c>
    </row>
    <row r="57" spans="1:12" ht="45.75" hidden="1" x14ac:dyDescent="0.25">
      <c r="A57" s="64" t="s">
        <v>331</v>
      </c>
      <c r="B57" s="156"/>
      <c r="C57" s="55"/>
      <c r="D57" s="65">
        <f t="shared" si="51"/>
        <v>0</v>
      </c>
      <c r="E57" s="65">
        <f t="shared" si="51"/>
        <v>0</v>
      </c>
      <c r="F57" s="65">
        <f t="shared" si="51"/>
        <v>0</v>
      </c>
      <c r="G57" s="56"/>
      <c r="H57" s="56">
        <f t="shared" si="52"/>
        <v>0</v>
      </c>
      <c r="I57" s="56">
        <f t="shared" si="52"/>
        <v>0</v>
      </c>
      <c r="J57" s="56"/>
      <c r="K57" s="56">
        <f t="shared" si="53"/>
        <v>0</v>
      </c>
      <c r="L57" s="56">
        <f t="shared" si="53"/>
        <v>0</v>
      </c>
    </row>
    <row r="58" spans="1:12" ht="45.75" hidden="1" x14ac:dyDescent="0.25">
      <c r="A58" s="64" t="s">
        <v>332</v>
      </c>
      <c r="B58" s="156"/>
      <c r="C58" s="55"/>
      <c r="D58" s="65">
        <f t="shared" si="51"/>
        <v>0</v>
      </c>
      <c r="E58" s="65">
        <f t="shared" si="51"/>
        <v>0</v>
      </c>
      <c r="F58" s="65">
        <f t="shared" si="51"/>
        <v>0</v>
      </c>
      <c r="G58" s="56"/>
      <c r="H58" s="56">
        <f t="shared" si="52"/>
        <v>0</v>
      </c>
      <c r="I58" s="56">
        <f t="shared" si="52"/>
        <v>0</v>
      </c>
      <c r="J58" s="56"/>
      <c r="K58" s="56">
        <f t="shared" si="53"/>
        <v>0</v>
      </c>
      <c r="L58" s="56">
        <f t="shared" si="53"/>
        <v>0</v>
      </c>
    </row>
    <row r="59" spans="1:12" ht="23.25" hidden="1" x14ac:dyDescent="0.25">
      <c r="A59" s="64" t="s">
        <v>333</v>
      </c>
      <c r="B59" s="156"/>
      <c r="C59" s="55"/>
      <c r="D59" s="65">
        <f t="shared" si="51"/>
        <v>0</v>
      </c>
      <c r="E59" s="65">
        <f t="shared" si="51"/>
        <v>0</v>
      </c>
      <c r="F59" s="65">
        <f t="shared" si="51"/>
        <v>0</v>
      </c>
      <c r="G59" s="56"/>
      <c r="H59" s="56">
        <f t="shared" si="52"/>
        <v>0</v>
      </c>
      <c r="I59" s="56">
        <f t="shared" si="52"/>
        <v>0</v>
      </c>
      <c r="J59" s="56"/>
      <c r="K59" s="56">
        <f t="shared" si="53"/>
        <v>0</v>
      </c>
      <c r="L59" s="56">
        <f t="shared" si="53"/>
        <v>0</v>
      </c>
    </row>
    <row r="60" spans="1:12" ht="68.25" hidden="1" x14ac:dyDescent="0.25">
      <c r="A60" s="64" t="s">
        <v>335</v>
      </c>
      <c r="B60" s="156"/>
      <c r="C60" s="55"/>
      <c r="D60" s="65">
        <f t="shared" si="51"/>
        <v>0</v>
      </c>
      <c r="E60" s="65">
        <f t="shared" si="51"/>
        <v>0</v>
      </c>
      <c r="F60" s="65">
        <f t="shared" si="51"/>
        <v>0</v>
      </c>
      <c r="G60" s="56"/>
      <c r="H60" s="56">
        <f t="shared" si="52"/>
        <v>0</v>
      </c>
      <c r="I60" s="56">
        <f t="shared" si="52"/>
        <v>0</v>
      </c>
      <c r="J60" s="56"/>
      <c r="K60" s="56">
        <f t="shared" si="53"/>
        <v>0</v>
      </c>
      <c r="L60" s="56">
        <f t="shared" si="53"/>
        <v>0</v>
      </c>
    </row>
    <row r="61" spans="1:12" hidden="1" x14ac:dyDescent="0.25">
      <c r="A61" s="64" t="s">
        <v>336</v>
      </c>
      <c r="B61" s="156"/>
      <c r="C61" s="55"/>
      <c r="D61" s="65">
        <f t="shared" si="51"/>
        <v>0</v>
      </c>
      <c r="E61" s="65">
        <f t="shared" si="51"/>
        <v>0</v>
      </c>
      <c r="F61" s="65">
        <f t="shared" si="51"/>
        <v>0</v>
      </c>
      <c r="G61" s="56"/>
      <c r="H61" s="56">
        <f t="shared" si="52"/>
        <v>0</v>
      </c>
      <c r="I61" s="56">
        <f t="shared" si="52"/>
        <v>0</v>
      </c>
      <c r="J61" s="56"/>
      <c r="K61" s="56">
        <f t="shared" si="53"/>
        <v>0</v>
      </c>
      <c r="L61" s="56">
        <f t="shared" si="53"/>
        <v>0</v>
      </c>
    </row>
    <row r="62" spans="1:12" hidden="1" x14ac:dyDescent="0.25">
      <c r="A62" s="64" t="s">
        <v>338</v>
      </c>
      <c r="B62" s="156"/>
      <c r="C62" s="55"/>
      <c r="D62" s="65">
        <f t="shared" si="51"/>
        <v>0</v>
      </c>
      <c r="E62" s="65">
        <f t="shared" si="51"/>
        <v>0</v>
      </c>
      <c r="F62" s="65">
        <f t="shared" si="51"/>
        <v>0</v>
      </c>
      <c r="G62" s="56"/>
      <c r="H62" s="56">
        <f t="shared" si="52"/>
        <v>0</v>
      </c>
      <c r="I62" s="56">
        <f t="shared" si="52"/>
        <v>0</v>
      </c>
      <c r="J62" s="56"/>
      <c r="K62" s="56">
        <f t="shared" si="53"/>
        <v>0</v>
      </c>
      <c r="L62" s="56">
        <f t="shared" si="53"/>
        <v>0</v>
      </c>
    </row>
    <row r="63" spans="1:12" hidden="1" x14ac:dyDescent="0.25">
      <c r="A63" s="64" t="s">
        <v>340</v>
      </c>
      <c r="B63" s="156"/>
      <c r="C63" s="55"/>
      <c r="D63" s="65">
        <f t="shared" si="51"/>
        <v>0</v>
      </c>
      <c r="E63" s="65">
        <f t="shared" si="51"/>
        <v>0</v>
      </c>
      <c r="F63" s="65">
        <f t="shared" si="51"/>
        <v>0</v>
      </c>
      <c r="G63" s="56"/>
      <c r="H63" s="56">
        <f t="shared" si="52"/>
        <v>0</v>
      </c>
      <c r="I63" s="56">
        <f t="shared" si="52"/>
        <v>0</v>
      </c>
      <c r="J63" s="56"/>
      <c r="K63" s="56">
        <f t="shared" si="53"/>
        <v>0</v>
      </c>
      <c r="L63" s="56">
        <f t="shared" si="53"/>
        <v>0</v>
      </c>
    </row>
    <row r="64" spans="1:12" ht="23.25" hidden="1" x14ac:dyDescent="0.25">
      <c r="A64" s="64" t="s">
        <v>342</v>
      </c>
      <c r="B64" s="156"/>
      <c r="C64" s="55"/>
      <c r="D64" s="65">
        <f t="shared" si="51"/>
        <v>0</v>
      </c>
      <c r="E64" s="65">
        <f t="shared" si="51"/>
        <v>0</v>
      </c>
      <c r="F64" s="65">
        <f t="shared" si="51"/>
        <v>0</v>
      </c>
      <c r="G64" s="56"/>
      <c r="H64" s="56">
        <f t="shared" si="52"/>
        <v>0</v>
      </c>
      <c r="I64" s="56">
        <f t="shared" si="52"/>
        <v>0</v>
      </c>
      <c r="J64" s="56"/>
      <c r="K64" s="56">
        <f t="shared" si="53"/>
        <v>0</v>
      </c>
      <c r="L64" s="56">
        <f t="shared" si="53"/>
        <v>0</v>
      </c>
    </row>
    <row r="65" spans="1:12" hidden="1" x14ac:dyDescent="0.25">
      <c r="A65" s="64" t="s">
        <v>344</v>
      </c>
      <c r="B65" s="156"/>
      <c r="C65" s="55"/>
      <c r="D65" s="65">
        <f t="shared" si="51"/>
        <v>0</v>
      </c>
      <c r="E65" s="65">
        <f t="shared" si="51"/>
        <v>0</v>
      </c>
      <c r="F65" s="65">
        <f t="shared" si="51"/>
        <v>0</v>
      </c>
      <c r="G65" s="56"/>
      <c r="H65" s="56">
        <f t="shared" si="52"/>
        <v>0</v>
      </c>
      <c r="I65" s="56">
        <f t="shared" si="52"/>
        <v>0</v>
      </c>
      <c r="J65" s="56"/>
      <c r="K65" s="56">
        <f t="shared" si="53"/>
        <v>0</v>
      </c>
      <c r="L65" s="56">
        <f t="shared" si="53"/>
        <v>0</v>
      </c>
    </row>
    <row r="66" spans="1:12" hidden="1" x14ac:dyDescent="0.25">
      <c r="A66" s="64" t="s">
        <v>346</v>
      </c>
      <c r="B66" s="156"/>
      <c r="C66" s="55"/>
      <c r="D66" s="65">
        <f t="shared" si="51"/>
        <v>0</v>
      </c>
      <c r="E66" s="65">
        <f t="shared" si="51"/>
        <v>0</v>
      </c>
      <c r="F66" s="65">
        <f t="shared" si="51"/>
        <v>0</v>
      </c>
      <c r="G66" s="56"/>
      <c r="H66" s="56">
        <f t="shared" si="52"/>
        <v>0</v>
      </c>
      <c r="I66" s="56">
        <f t="shared" si="52"/>
        <v>0</v>
      </c>
      <c r="J66" s="56"/>
      <c r="K66" s="56">
        <f t="shared" si="53"/>
        <v>0</v>
      </c>
      <c r="L66" s="56">
        <f t="shared" si="53"/>
        <v>0</v>
      </c>
    </row>
    <row r="67" spans="1:12" ht="45.75" hidden="1" x14ac:dyDescent="0.25">
      <c r="A67" s="64" t="s">
        <v>348</v>
      </c>
      <c r="B67" s="156"/>
      <c r="C67" s="55"/>
      <c r="D67" s="65">
        <f t="shared" si="51"/>
        <v>0</v>
      </c>
      <c r="E67" s="65">
        <f t="shared" si="51"/>
        <v>0</v>
      </c>
      <c r="F67" s="65">
        <f t="shared" si="51"/>
        <v>0</v>
      </c>
      <c r="G67" s="56"/>
      <c r="H67" s="56">
        <f t="shared" si="52"/>
        <v>0</v>
      </c>
      <c r="I67" s="56">
        <f t="shared" si="52"/>
        <v>0</v>
      </c>
      <c r="J67" s="56"/>
      <c r="K67" s="56">
        <f t="shared" si="53"/>
        <v>0</v>
      </c>
      <c r="L67" s="56">
        <f t="shared" si="53"/>
        <v>0</v>
      </c>
    </row>
    <row r="68" spans="1:12" ht="57" hidden="1" x14ac:dyDescent="0.25">
      <c r="A68" s="64" t="s">
        <v>350</v>
      </c>
      <c r="B68" s="156"/>
      <c r="C68" s="55"/>
      <c r="D68" s="65">
        <f t="shared" si="51"/>
        <v>0</v>
      </c>
      <c r="E68" s="65">
        <f t="shared" si="51"/>
        <v>0</v>
      </c>
      <c r="F68" s="65">
        <f t="shared" si="51"/>
        <v>0</v>
      </c>
      <c r="G68" s="56"/>
      <c r="H68" s="56">
        <f t="shared" si="52"/>
        <v>0</v>
      </c>
      <c r="I68" s="56">
        <f t="shared" si="52"/>
        <v>0</v>
      </c>
      <c r="J68" s="56"/>
      <c r="K68" s="56">
        <f t="shared" si="53"/>
        <v>0</v>
      </c>
      <c r="L68" s="56">
        <f t="shared" si="53"/>
        <v>0</v>
      </c>
    </row>
    <row r="69" spans="1:12" hidden="1" x14ac:dyDescent="0.25">
      <c r="A69" s="64" t="s">
        <v>351</v>
      </c>
      <c r="B69" s="156"/>
      <c r="C69" s="55"/>
      <c r="D69" s="65">
        <f t="shared" si="51"/>
        <v>0</v>
      </c>
      <c r="E69" s="65">
        <f t="shared" si="51"/>
        <v>0</v>
      </c>
      <c r="F69" s="65">
        <f t="shared" si="51"/>
        <v>0</v>
      </c>
      <c r="G69" s="56"/>
      <c r="H69" s="56">
        <f t="shared" ref="H69:I76" si="54">G69</f>
        <v>0</v>
      </c>
      <c r="I69" s="56">
        <f t="shared" si="54"/>
        <v>0</v>
      </c>
      <c r="J69" s="56"/>
      <c r="K69" s="56">
        <f t="shared" ref="K69:L76" si="55">J69</f>
        <v>0</v>
      </c>
      <c r="L69" s="56">
        <f t="shared" si="55"/>
        <v>0</v>
      </c>
    </row>
    <row r="70" spans="1:12" hidden="1" x14ac:dyDescent="0.25">
      <c r="A70" s="64" t="s">
        <v>353</v>
      </c>
      <c r="B70" s="156"/>
      <c r="C70" s="55"/>
      <c r="D70" s="65">
        <f t="shared" si="51"/>
        <v>0</v>
      </c>
      <c r="E70" s="65">
        <f t="shared" si="51"/>
        <v>0</v>
      </c>
      <c r="F70" s="65">
        <f t="shared" si="51"/>
        <v>0</v>
      </c>
      <c r="G70" s="56"/>
      <c r="H70" s="56">
        <f t="shared" si="54"/>
        <v>0</v>
      </c>
      <c r="I70" s="56">
        <f t="shared" si="54"/>
        <v>0</v>
      </c>
      <c r="J70" s="56"/>
      <c r="K70" s="56">
        <f t="shared" si="55"/>
        <v>0</v>
      </c>
      <c r="L70" s="56">
        <f t="shared" si="55"/>
        <v>0</v>
      </c>
    </row>
    <row r="71" spans="1:12" ht="23.25" hidden="1" x14ac:dyDescent="0.25">
      <c r="A71" s="64" t="s">
        <v>355</v>
      </c>
      <c r="B71" s="156"/>
      <c r="C71" s="55"/>
      <c r="D71" s="65">
        <f t="shared" si="51"/>
        <v>0</v>
      </c>
      <c r="E71" s="65">
        <f t="shared" si="51"/>
        <v>0</v>
      </c>
      <c r="F71" s="65">
        <f t="shared" si="51"/>
        <v>0</v>
      </c>
      <c r="G71" s="56"/>
      <c r="H71" s="56">
        <f t="shared" si="54"/>
        <v>0</v>
      </c>
      <c r="I71" s="56">
        <f t="shared" si="54"/>
        <v>0</v>
      </c>
      <c r="J71" s="56"/>
      <c r="K71" s="56">
        <f t="shared" si="55"/>
        <v>0</v>
      </c>
      <c r="L71" s="56">
        <f t="shared" si="55"/>
        <v>0</v>
      </c>
    </row>
    <row r="72" spans="1:12" hidden="1" x14ac:dyDescent="0.25">
      <c r="A72" s="64" t="s">
        <v>357</v>
      </c>
      <c r="B72" s="156"/>
      <c r="C72" s="55"/>
      <c r="D72" s="65">
        <f t="shared" si="51"/>
        <v>0</v>
      </c>
      <c r="E72" s="65">
        <f t="shared" si="51"/>
        <v>0</v>
      </c>
      <c r="F72" s="65">
        <f t="shared" si="51"/>
        <v>0</v>
      </c>
      <c r="G72" s="56"/>
      <c r="H72" s="56">
        <f t="shared" si="54"/>
        <v>0</v>
      </c>
      <c r="I72" s="56">
        <f t="shared" si="54"/>
        <v>0</v>
      </c>
      <c r="J72" s="56"/>
      <c r="K72" s="56">
        <f t="shared" si="55"/>
        <v>0</v>
      </c>
      <c r="L72" s="56">
        <f t="shared" si="55"/>
        <v>0</v>
      </c>
    </row>
    <row r="73" spans="1:12" hidden="1" x14ac:dyDescent="0.25">
      <c r="A73" s="64" t="s">
        <v>359</v>
      </c>
      <c r="B73" s="156"/>
      <c r="C73" s="55"/>
      <c r="D73" s="65">
        <f t="shared" si="51"/>
        <v>0</v>
      </c>
      <c r="E73" s="65">
        <f t="shared" si="51"/>
        <v>0</v>
      </c>
      <c r="F73" s="65">
        <f t="shared" si="51"/>
        <v>0</v>
      </c>
      <c r="G73" s="56"/>
      <c r="H73" s="56">
        <f t="shared" si="54"/>
        <v>0</v>
      </c>
      <c r="I73" s="56">
        <f t="shared" si="54"/>
        <v>0</v>
      </c>
      <c r="J73" s="56"/>
      <c r="K73" s="56">
        <f t="shared" si="55"/>
        <v>0</v>
      </c>
      <c r="L73" s="56">
        <f t="shared" si="55"/>
        <v>0</v>
      </c>
    </row>
    <row r="74" spans="1:12" hidden="1" x14ac:dyDescent="0.25">
      <c r="A74" s="64" t="s">
        <v>85</v>
      </c>
      <c r="B74" s="156"/>
      <c r="C74" s="55"/>
      <c r="D74" s="65">
        <f t="shared" si="51"/>
        <v>0</v>
      </c>
      <c r="E74" s="65">
        <f t="shared" si="51"/>
        <v>0</v>
      </c>
      <c r="F74" s="65">
        <f t="shared" si="51"/>
        <v>0</v>
      </c>
      <c r="G74" s="56"/>
      <c r="H74" s="56">
        <f t="shared" si="54"/>
        <v>0</v>
      </c>
      <c r="I74" s="56">
        <f t="shared" si="54"/>
        <v>0</v>
      </c>
      <c r="J74" s="56"/>
      <c r="K74" s="56">
        <f t="shared" si="55"/>
        <v>0</v>
      </c>
      <c r="L74" s="56">
        <f t="shared" si="55"/>
        <v>0</v>
      </c>
    </row>
    <row r="75" spans="1:12" s="164" customFormat="1" hidden="1" x14ac:dyDescent="0.25">
      <c r="A75" s="61" t="s">
        <v>127</v>
      </c>
      <c r="B75" s="155"/>
      <c r="C75" s="62"/>
      <c r="D75" s="63">
        <f t="shared" ref="D75:L75" si="56">SUM(D76:D115)</f>
        <v>0</v>
      </c>
      <c r="E75" s="63">
        <f t="shared" si="56"/>
        <v>0</v>
      </c>
      <c r="F75" s="63">
        <f t="shared" si="56"/>
        <v>0</v>
      </c>
      <c r="G75" s="63">
        <f t="shared" si="56"/>
        <v>0</v>
      </c>
      <c r="H75" s="63">
        <f t="shared" si="56"/>
        <v>0</v>
      </c>
      <c r="I75" s="63">
        <f t="shared" si="56"/>
        <v>0</v>
      </c>
      <c r="J75" s="63">
        <f t="shared" si="56"/>
        <v>0</v>
      </c>
      <c r="K75" s="63">
        <f t="shared" si="56"/>
        <v>0</v>
      </c>
      <c r="L75" s="63">
        <f t="shared" si="56"/>
        <v>0</v>
      </c>
    </row>
    <row r="76" spans="1:12" ht="34.5" hidden="1" x14ac:dyDescent="0.25">
      <c r="A76" s="64" t="s">
        <v>361</v>
      </c>
      <c r="B76" s="156"/>
      <c r="C76" s="55"/>
      <c r="D76" s="65">
        <f t="shared" si="51"/>
        <v>0</v>
      </c>
      <c r="E76" s="65">
        <f t="shared" si="51"/>
        <v>0</v>
      </c>
      <c r="F76" s="65">
        <f t="shared" si="51"/>
        <v>0</v>
      </c>
      <c r="G76" s="56"/>
      <c r="H76" s="56">
        <f t="shared" si="54"/>
        <v>0</v>
      </c>
      <c r="I76" s="56">
        <f t="shared" si="54"/>
        <v>0</v>
      </c>
      <c r="J76" s="56"/>
      <c r="K76" s="56">
        <f t="shared" si="55"/>
        <v>0</v>
      </c>
      <c r="L76" s="56">
        <f t="shared" si="55"/>
        <v>0</v>
      </c>
    </row>
    <row r="77" spans="1:12" ht="12.75" hidden="1" customHeight="1" x14ac:dyDescent="0.25">
      <c r="A77" s="64" t="s">
        <v>362</v>
      </c>
      <c r="B77" s="156"/>
      <c r="C77" s="55"/>
      <c r="D77" s="65">
        <f t="shared" ref="D77:D115" si="57">G77+J77</f>
        <v>0</v>
      </c>
      <c r="E77" s="65">
        <f t="shared" ref="E77:E115" si="58">H77+K77</f>
        <v>0</v>
      </c>
      <c r="F77" s="65">
        <f t="shared" ref="F77:F115" si="59">I77+L77</f>
        <v>0</v>
      </c>
      <c r="G77" s="56"/>
      <c r="H77" s="56">
        <f t="shared" ref="H77:H115" si="60">G77</f>
        <v>0</v>
      </c>
      <c r="I77" s="56">
        <f t="shared" ref="I77:I115" si="61">H77</f>
        <v>0</v>
      </c>
      <c r="J77" s="56"/>
      <c r="K77" s="56">
        <f t="shared" ref="K77:K115" si="62">J77</f>
        <v>0</v>
      </c>
      <c r="L77" s="56">
        <f t="shared" ref="L77:L115" si="63">K77</f>
        <v>0</v>
      </c>
    </row>
    <row r="78" spans="1:12" s="163" customFormat="1" hidden="1" x14ac:dyDescent="0.25">
      <c r="A78" s="64" t="s">
        <v>363</v>
      </c>
      <c r="B78" s="160"/>
      <c r="C78" s="161"/>
      <c r="D78" s="65">
        <f t="shared" si="57"/>
        <v>0</v>
      </c>
      <c r="E78" s="65">
        <f t="shared" si="58"/>
        <v>0</v>
      </c>
      <c r="F78" s="65">
        <f t="shared" si="59"/>
        <v>0</v>
      </c>
      <c r="G78" s="56"/>
      <c r="H78" s="56">
        <f t="shared" si="60"/>
        <v>0</v>
      </c>
      <c r="I78" s="56">
        <f t="shared" si="61"/>
        <v>0</v>
      </c>
      <c r="J78" s="56"/>
      <c r="K78" s="56">
        <f t="shared" si="62"/>
        <v>0</v>
      </c>
      <c r="L78" s="56">
        <f t="shared" si="63"/>
        <v>0</v>
      </c>
    </row>
    <row r="79" spans="1:12" ht="23.25" hidden="1" x14ac:dyDescent="0.25">
      <c r="A79" s="66" t="s">
        <v>364</v>
      </c>
      <c r="B79" s="156"/>
      <c r="C79" s="55"/>
      <c r="D79" s="65">
        <f t="shared" si="57"/>
        <v>0</v>
      </c>
      <c r="E79" s="65">
        <f t="shared" si="58"/>
        <v>0</v>
      </c>
      <c r="F79" s="65">
        <f t="shared" si="59"/>
        <v>0</v>
      </c>
      <c r="G79" s="56"/>
      <c r="H79" s="56">
        <f t="shared" si="60"/>
        <v>0</v>
      </c>
      <c r="I79" s="56">
        <f t="shared" si="61"/>
        <v>0</v>
      </c>
      <c r="J79" s="56"/>
      <c r="K79" s="56">
        <f t="shared" si="62"/>
        <v>0</v>
      </c>
      <c r="L79" s="56">
        <f t="shared" si="63"/>
        <v>0</v>
      </c>
    </row>
    <row r="80" spans="1:12" ht="23.25" hidden="1" x14ac:dyDescent="0.25">
      <c r="A80" s="64" t="s">
        <v>365</v>
      </c>
      <c r="B80" s="156"/>
      <c r="C80" s="55"/>
      <c r="D80" s="65">
        <f t="shared" si="57"/>
        <v>0</v>
      </c>
      <c r="E80" s="65">
        <f t="shared" si="58"/>
        <v>0</v>
      </c>
      <c r="F80" s="65">
        <f t="shared" si="59"/>
        <v>0</v>
      </c>
      <c r="G80" s="56"/>
      <c r="H80" s="56">
        <f t="shared" si="60"/>
        <v>0</v>
      </c>
      <c r="I80" s="56">
        <f t="shared" si="61"/>
        <v>0</v>
      </c>
      <c r="J80" s="56"/>
      <c r="K80" s="56">
        <f t="shared" si="62"/>
        <v>0</v>
      </c>
      <c r="L80" s="56">
        <f t="shared" si="63"/>
        <v>0</v>
      </c>
    </row>
    <row r="81" spans="1:12" hidden="1" x14ac:dyDescent="0.25">
      <c r="A81" s="64" t="s">
        <v>366</v>
      </c>
      <c r="B81" s="156"/>
      <c r="C81" s="55"/>
      <c r="D81" s="65">
        <f t="shared" si="57"/>
        <v>0</v>
      </c>
      <c r="E81" s="65">
        <f t="shared" si="58"/>
        <v>0</v>
      </c>
      <c r="F81" s="65">
        <f t="shared" si="59"/>
        <v>0</v>
      </c>
      <c r="G81" s="56"/>
      <c r="H81" s="56">
        <f t="shared" si="60"/>
        <v>0</v>
      </c>
      <c r="I81" s="56">
        <f t="shared" si="61"/>
        <v>0</v>
      </c>
      <c r="J81" s="56"/>
      <c r="K81" s="56">
        <f t="shared" si="62"/>
        <v>0</v>
      </c>
      <c r="L81" s="56">
        <f t="shared" si="63"/>
        <v>0</v>
      </c>
    </row>
    <row r="82" spans="1:12" hidden="1" x14ac:dyDescent="0.25">
      <c r="A82" s="64" t="s">
        <v>367</v>
      </c>
      <c r="B82" s="156"/>
      <c r="C82" s="55"/>
      <c r="D82" s="65">
        <f t="shared" si="57"/>
        <v>0</v>
      </c>
      <c r="E82" s="65">
        <f t="shared" si="58"/>
        <v>0</v>
      </c>
      <c r="F82" s="65">
        <f t="shared" si="59"/>
        <v>0</v>
      </c>
      <c r="G82" s="56"/>
      <c r="H82" s="56">
        <f t="shared" si="60"/>
        <v>0</v>
      </c>
      <c r="I82" s="56">
        <f t="shared" si="61"/>
        <v>0</v>
      </c>
      <c r="J82" s="56"/>
      <c r="K82" s="56">
        <f t="shared" si="62"/>
        <v>0</v>
      </c>
      <c r="L82" s="56">
        <f t="shared" si="63"/>
        <v>0</v>
      </c>
    </row>
    <row r="83" spans="1:12" ht="23.25" hidden="1" x14ac:dyDescent="0.25">
      <c r="A83" s="64" t="s">
        <v>368</v>
      </c>
      <c r="B83" s="156"/>
      <c r="C83" s="55"/>
      <c r="D83" s="65">
        <f t="shared" si="57"/>
        <v>0</v>
      </c>
      <c r="E83" s="65">
        <f t="shared" si="58"/>
        <v>0</v>
      </c>
      <c r="F83" s="65">
        <f t="shared" si="59"/>
        <v>0</v>
      </c>
      <c r="G83" s="56"/>
      <c r="H83" s="56">
        <f t="shared" si="60"/>
        <v>0</v>
      </c>
      <c r="I83" s="56">
        <f t="shared" si="61"/>
        <v>0</v>
      </c>
      <c r="J83" s="56"/>
      <c r="K83" s="56">
        <f t="shared" si="62"/>
        <v>0</v>
      </c>
      <c r="L83" s="56">
        <f t="shared" si="63"/>
        <v>0</v>
      </c>
    </row>
    <row r="84" spans="1:12" ht="34.5" hidden="1" x14ac:dyDescent="0.25">
      <c r="A84" s="64" t="s">
        <v>370</v>
      </c>
      <c r="B84" s="156"/>
      <c r="C84" s="55"/>
      <c r="D84" s="65">
        <f t="shared" si="57"/>
        <v>0</v>
      </c>
      <c r="E84" s="65">
        <f t="shared" si="58"/>
        <v>0</v>
      </c>
      <c r="F84" s="65">
        <f t="shared" si="59"/>
        <v>0</v>
      </c>
      <c r="G84" s="56"/>
      <c r="H84" s="56">
        <f t="shared" si="60"/>
        <v>0</v>
      </c>
      <c r="I84" s="56">
        <f t="shared" si="61"/>
        <v>0</v>
      </c>
      <c r="J84" s="56"/>
      <c r="K84" s="56">
        <f t="shared" si="62"/>
        <v>0</v>
      </c>
      <c r="L84" s="56">
        <f t="shared" si="63"/>
        <v>0</v>
      </c>
    </row>
    <row r="85" spans="1:12" ht="23.25" hidden="1" x14ac:dyDescent="0.25">
      <c r="A85" s="64" t="s">
        <v>371</v>
      </c>
      <c r="B85" s="156"/>
      <c r="C85" s="55"/>
      <c r="D85" s="65">
        <f t="shared" si="57"/>
        <v>0</v>
      </c>
      <c r="E85" s="65">
        <f t="shared" si="58"/>
        <v>0</v>
      </c>
      <c r="F85" s="65">
        <f t="shared" si="59"/>
        <v>0</v>
      </c>
      <c r="G85" s="56"/>
      <c r="H85" s="56">
        <f t="shared" si="60"/>
        <v>0</v>
      </c>
      <c r="I85" s="56">
        <f t="shared" si="61"/>
        <v>0</v>
      </c>
      <c r="J85" s="56"/>
      <c r="K85" s="56">
        <f t="shared" si="62"/>
        <v>0</v>
      </c>
      <c r="L85" s="56">
        <f t="shared" si="63"/>
        <v>0</v>
      </c>
    </row>
    <row r="86" spans="1:12" ht="34.5" hidden="1" x14ac:dyDescent="0.25">
      <c r="A86" s="64" t="s">
        <v>373</v>
      </c>
      <c r="B86" s="156"/>
      <c r="C86" s="55"/>
      <c r="D86" s="65">
        <f t="shared" si="57"/>
        <v>0</v>
      </c>
      <c r="E86" s="65">
        <f t="shared" si="58"/>
        <v>0</v>
      </c>
      <c r="F86" s="65">
        <f t="shared" si="59"/>
        <v>0</v>
      </c>
      <c r="G86" s="56"/>
      <c r="H86" s="56">
        <f t="shared" si="60"/>
        <v>0</v>
      </c>
      <c r="I86" s="56">
        <f t="shared" si="61"/>
        <v>0</v>
      </c>
      <c r="J86" s="56"/>
      <c r="K86" s="56">
        <f t="shared" si="62"/>
        <v>0</v>
      </c>
      <c r="L86" s="56">
        <f t="shared" si="63"/>
        <v>0</v>
      </c>
    </row>
    <row r="87" spans="1:12" ht="45.75" hidden="1" x14ac:dyDescent="0.25">
      <c r="A87" s="64" t="s">
        <v>375</v>
      </c>
      <c r="B87" s="156"/>
      <c r="C87" s="55"/>
      <c r="D87" s="65">
        <f t="shared" si="57"/>
        <v>0</v>
      </c>
      <c r="E87" s="65">
        <f t="shared" si="58"/>
        <v>0</v>
      </c>
      <c r="F87" s="65">
        <f t="shared" si="59"/>
        <v>0</v>
      </c>
      <c r="G87" s="56"/>
      <c r="H87" s="56">
        <f t="shared" si="60"/>
        <v>0</v>
      </c>
      <c r="I87" s="56">
        <f t="shared" si="61"/>
        <v>0</v>
      </c>
      <c r="J87" s="56"/>
      <c r="K87" s="56">
        <f t="shared" si="62"/>
        <v>0</v>
      </c>
      <c r="L87" s="56">
        <f t="shared" si="63"/>
        <v>0</v>
      </c>
    </row>
    <row r="88" spans="1:12" hidden="1" x14ac:dyDescent="0.25">
      <c r="A88" s="64" t="s">
        <v>377</v>
      </c>
      <c r="B88" s="156"/>
      <c r="C88" s="55"/>
      <c r="D88" s="65">
        <f t="shared" si="57"/>
        <v>0</v>
      </c>
      <c r="E88" s="65">
        <f t="shared" si="58"/>
        <v>0</v>
      </c>
      <c r="F88" s="65">
        <f t="shared" si="59"/>
        <v>0</v>
      </c>
      <c r="G88" s="56"/>
      <c r="H88" s="56">
        <f t="shared" si="60"/>
        <v>0</v>
      </c>
      <c r="I88" s="56">
        <f t="shared" si="61"/>
        <v>0</v>
      </c>
      <c r="J88" s="56"/>
      <c r="K88" s="56">
        <f t="shared" si="62"/>
        <v>0</v>
      </c>
      <c r="L88" s="56">
        <f t="shared" si="63"/>
        <v>0</v>
      </c>
    </row>
    <row r="89" spans="1:12" ht="36.75" hidden="1" customHeight="1" x14ac:dyDescent="0.25">
      <c r="A89" s="64" t="s">
        <v>378</v>
      </c>
      <c r="B89" s="156"/>
      <c r="C89" s="55"/>
      <c r="D89" s="65">
        <f t="shared" si="57"/>
        <v>0</v>
      </c>
      <c r="E89" s="65">
        <f t="shared" si="58"/>
        <v>0</v>
      </c>
      <c r="F89" s="65">
        <f t="shared" si="59"/>
        <v>0</v>
      </c>
      <c r="G89" s="56"/>
      <c r="H89" s="56">
        <f t="shared" si="60"/>
        <v>0</v>
      </c>
      <c r="I89" s="56">
        <f t="shared" si="61"/>
        <v>0</v>
      </c>
      <c r="J89" s="56"/>
      <c r="K89" s="56">
        <f t="shared" si="62"/>
        <v>0</v>
      </c>
      <c r="L89" s="56">
        <f t="shared" si="63"/>
        <v>0</v>
      </c>
    </row>
    <row r="90" spans="1:12" ht="46.5" hidden="1" customHeight="1" x14ac:dyDescent="0.25">
      <c r="A90" s="64" t="s">
        <v>380</v>
      </c>
      <c r="B90" s="156"/>
      <c r="C90" s="55"/>
      <c r="D90" s="65">
        <f t="shared" si="57"/>
        <v>0</v>
      </c>
      <c r="E90" s="65">
        <f t="shared" si="58"/>
        <v>0</v>
      </c>
      <c r="F90" s="65">
        <f t="shared" si="59"/>
        <v>0</v>
      </c>
      <c r="G90" s="56"/>
      <c r="H90" s="56">
        <f t="shared" si="60"/>
        <v>0</v>
      </c>
      <c r="I90" s="56">
        <f t="shared" si="61"/>
        <v>0</v>
      </c>
      <c r="J90" s="56"/>
      <c r="K90" s="56">
        <f t="shared" si="62"/>
        <v>0</v>
      </c>
      <c r="L90" s="56">
        <f t="shared" si="63"/>
        <v>0</v>
      </c>
    </row>
    <row r="91" spans="1:12" ht="23.25" hidden="1" x14ac:dyDescent="0.25">
      <c r="A91" s="64" t="s">
        <v>381</v>
      </c>
      <c r="B91" s="156"/>
      <c r="C91" s="55"/>
      <c r="D91" s="65">
        <f t="shared" si="57"/>
        <v>0</v>
      </c>
      <c r="E91" s="65">
        <f t="shared" si="58"/>
        <v>0</v>
      </c>
      <c r="F91" s="65">
        <f t="shared" si="59"/>
        <v>0</v>
      </c>
      <c r="G91" s="56"/>
      <c r="H91" s="56">
        <f t="shared" si="60"/>
        <v>0</v>
      </c>
      <c r="I91" s="56">
        <f t="shared" si="61"/>
        <v>0</v>
      </c>
      <c r="J91" s="56"/>
      <c r="K91" s="56">
        <f t="shared" si="62"/>
        <v>0</v>
      </c>
      <c r="L91" s="56">
        <f t="shared" si="63"/>
        <v>0</v>
      </c>
    </row>
    <row r="92" spans="1:12" s="163" customFormat="1" ht="34.5" hidden="1" x14ac:dyDescent="0.25">
      <c r="A92" s="64" t="s">
        <v>382</v>
      </c>
      <c r="B92" s="160"/>
      <c r="C92" s="161"/>
      <c r="D92" s="65">
        <f t="shared" si="57"/>
        <v>0</v>
      </c>
      <c r="E92" s="65">
        <f t="shared" si="58"/>
        <v>0</v>
      </c>
      <c r="F92" s="65">
        <f t="shared" si="59"/>
        <v>0</v>
      </c>
      <c r="G92" s="56"/>
      <c r="H92" s="56">
        <f t="shared" si="60"/>
        <v>0</v>
      </c>
      <c r="I92" s="56">
        <f t="shared" si="61"/>
        <v>0</v>
      </c>
      <c r="J92" s="56"/>
      <c r="K92" s="56">
        <f t="shared" si="62"/>
        <v>0</v>
      </c>
      <c r="L92" s="56">
        <f t="shared" si="63"/>
        <v>0</v>
      </c>
    </row>
    <row r="93" spans="1:12" ht="23.25" hidden="1" x14ac:dyDescent="0.25">
      <c r="A93" s="67" t="s">
        <v>383</v>
      </c>
      <c r="B93" s="156"/>
      <c r="C93" s="55"/>
      <c r="D93" s="65">
        <f t="shared" si="57"/>
        <v>0</v>
      </c>
      <c r="E93" s="65">
        <f t="shared" si="58"/>
        <v>0</v>
      </c>
      <c r="F93" s="65">
        <f t="shared" si="59"/>
        <v>0</v>
      </c>
      <c r="G93" s="56"/>
      <c r="H93" s="56">
        <f t="shared" si="60"/>
        <v>0</v>
      </c>
      <c r="I93" s="56">
        <f t="shared" si="61"/>
        <v>0</v>
      </c>
      <c r="J93" s="56"/>
      <c r="K93" s="56">
        <f t="shared" si="62"/>
        <v>0</v>
      </c>
      <c r="L93" s="56">
        <f t="shared" si="63"/>
        <v>0</v>
      </c>
    </row>
    <row r="94" spans="1:12" hidden="1" x14ac:dyDescent="0.25">
      <c r="A94" s="67" t="s">
        <v>384</v>
      </c>
      <c r="B94" s="156"/>
      <c r="C94" s="55"/>
      <c r="D94" s="65">
        <f t="shared" si="57"/>
        <v>0</v>
      </c>
      <c r="E94" s="65">
        <f t="shared" si="58"/>
        <v>0</v>
      </c>
      <c r="F94" s="65">
        <f t="shared" si="59"/>
        <v>0</v>
      </c>
      <c r="G94" s="56"/>
      <c r="H94" s="56">
        <f t="shared" si="60"/>
        <v>0</v>
      </c>
      <c r="I94" s="56">
        <f t="shared" si="61"/>
        <v>0</v>
      </c>
      <c r="J94" s="56"/>
      <c r="K94" s="56">
        <f t="shared" si="62"/>
        <v>0</v>
      </c>
      <c r="L94" s="56">
        <f t="shared" si="63"/>
        <v>0</v>
      </c>
    </row>
    <row r="95" spans="1:12" hidden="1" x14ac:dyDescent="0.25">
      <c r="A95" s="67" t="s">
        <v>599</v>
      </c>
      <c r="B95" s="156"/>
      <c r="C95" s="55"/>
      <c r="D95" s="65">
        <f t="shared" si="57"/>
        <v>0</v>
      </c>
      <c r="E95" s="65">
        <f t="shared" si="58"/>
        <v>0</v>
      </c>
      <c r="F95" s="65">
        <f t="shared" si="59"/>
        <v>0</v>
      </c>
      <c r="G95" s="56"/>
      <c r="H95" s="56">
        <f t="shared" si="60"/>
        <v>0</v>
      </c>
      <c r="I95" s="56">
        <f t="shared" si="61"/>
        <v>0</v>
      </c>
      <c r="J95" s="56"/>
      <c r="K95" s="56">
        <f t="shared" si="62"/>
        <v>0</v>
      </c>
      <c r="L95" s="56">
        <f t="shared" si="63"/>
        <v>0</v>
      </c>
    </row>
    <row r="96" spans="1:12" ht="34.5" hidden="1" x14ac:dyDescent="0.25">
      <c r="A96" s="64" t="s">
        <v>386</v>
      </c>
      <c r="B96" s="156"/>
      <c r="C96" s="55"/>
      <c r="D96" s="65">
        <f t="shared" si="57"/>
        <v>0</v>
      </c>
      <c r="E96" s="65">
        <f t="shared" si="58"/>
        <v>0</v>
      </c>
      <c r="F96" s="65">
        <f t="shared" si="59"/>
        <v>0</v>
      </c>
      <c r="G96" s="56"/>
      <c r="H96" s="56">
        <f t="shared" si="60"/>
        <v>0</v>
      </c>
      <c r="I96" s="56">
        <f t="shared" si="61"/>
        <v>0</v>
      </c>
      <c r="J96" s="56"/>
      <c r="K96" s="56">
        <f t="shared" si="62"/>
        <v>0</v>
      </c>
      <c r="L96" s="56">
        <f t="shared" si="63"/>
        <v>0</v>
      </c>
    </row>
    <row r="97" spans="1:13" s="163" customFormat="1" ht="23.25" hidden="1" x14ac:dyDescent="0.25">
      <c r="A97" s="64" t="s">
        <v>387</v>
      </c>
      <c r="B97" s="160"/>
      <c r="C97" s="161"/>
      <c r="D97" s="65">
        <f t="shared" si="57"/>
        <v>0</v>
      </c>
      <c r="E97" s="65">
        <f t="shared" si="58"/>
        <v>0</v>
      </c>
      <c r="F97" s="65">
        <f t="shared" si="59"/>
        <v>0</v>
      </c>
      <c r="G97" s="56"/>
      <c r="H97" s="56">
        <f t="shared" si="60"/>
        <v>0</v>
      </c>
      <c r="I97" s="56">
        <f t="shared" si="61"/>
        <v>0</v>
      </c>
      <c r="J97" s="56"/>
      <c r="K97" s="56">
        <f t="shared" si="62"/>
        <v>0</v>
      </c>
      <c r="L97" s="56">
        <f t="shared" si="63"/>
        <v>0</v>
      </c>
    </row>
    <row r="98" spans="1:13" hidden="1" x14ac:dyDescent="0.25">
      <c r="A98" s="64" t="s">
        <v>388</v>
      </c>
      <c r="B98" s="156"/>
      <c r="C98" s="55"/>
      <c r="D98" s="65">
        <f t="shared" si="57"/>
        <v>0</v>
      </c>
      <c r="E98" s="65">
        <f t="shared" si="58"/>
        <v>0</v>
      </c>
      <c r="F98" s="65">
        <f t="shared" si="59"/>
        <v>0</v>
      </c>
      <c r="G98" s="56"/>
      <c r="H98" s="56">
        <f t="shared" si="60"/>
        <v>0</v>
      </c>
      <c r="I98" s="56">
        <f t="shared" si="61"/>
        <v>0</v>
      </c>
      <c r="J98" s="56"/>
      <c r="K98" s="56">
        <f t="shared" si="62"/>
        <v>0</v>
      </c>
      <c r="L98" s="56">
        <f t="shared" si="63"/>
        <v>0</v>
      </c>
    </row>
    <row r="99" spans="1:13" ht="23.25" hidden="1" x14ac:dyDescent="0.25">
      <c r="A99" s="64" t="s">
        <v>389</v>
      </c>
      <c r="B99" s="156"/>
      <c r="C99" s="55"/>
      <c r="D99" s="65">
        <f t="shared" si="57"/>
        <v>0</v>
      </c>
      <c r="E99" s="65">
        <f t="shared" si="58"/>
        <v>0</v>
      </c>
      <c r="F99" s="65">
        <f t="shared" si="59"/>
        <v>0</v>
      </c>
      <c r="G99" s="56"/>
      <c r="H99" s="56">
        <f t="shared" si="60"/>
        <v>0</v>
      </c>
      <c r="I99" s="56">
        <f t="shared" si="61"/>
        <v>0</v>
      </c>
      <c r="J99" s="56"/>
      <c r="K99" s="56">
        <f t="shared" si="62"/>
        <v>0</v>
      </c>
      <c r="L99" s="56">
        <f t="shared" si="63"/>
        <v>0</v>
      </c>
    </row>
    <row r="100" spans="1:13" ht="59.25" hidden="1" customHeight="1" x14ac:dyDescent="0.25">
      <c r="A100" s="64" t="s">
        <v>390</v>
      </c>
      <c r="B100" s="156"/>
      <c r="C100" s="55"/>
      <c r="D100" s="65">
        <f t="shared" si="57"/>
        <v>0</v>
      </c>
      <c r="E100" s="65">
        <f t="shared" si="58"/>
        <v>0</v>
      </c>
      <c r="F100" s="65">
        <f t="shared" si="59"/>
        <v>0</v>
      </c>
      <c r="G100" s="56"/>
      <c r="H100" s="56">
        <f t="shared" si="60"/>
        <v>0</v>
      </c>
      <c r="I100" s="56">
        <f t="shared" si="61"/>
        <v>0</v>
      </c>
      <c r="J100" s="56"/>
      <c r="K100" s="56">
        <f t="shared" si="62"/>
        <v>0</v>
      </c>
      <c r="L100" s="56">
        <f t="shared" si="63"/>
        <v>0</v>
      </c>
    </row>
    <row r="101" spans="1:13" ht="36.75" hidden="1" customHeight="1" x14ac:dyDescent="0.25">
      <c r="A101" s="64" t="s">
        <v>392</v>
      </c>
      <c r="B101" s="156"/>
      <c r="C101" s="55"/>
      <c r="D101" s="65">
        <f t="shared" si="57"/>
        <v>0</v>
      </c>
      <c r="E101" s="65">
        <f t="shared" si="58"/>
        <v>0</v>
      </c>
      <c r="F101" s="65">
        <f t="shared" si="59"/>
        <v>0</v>
      </c>
      <c r="G101" s="56"/>
      <c r="H101" s="56">
        <f t="shared" si="60"/>
        <v>0</v>
      </c>
      <c r="I101" s="56">
        <f t="shared" si="61"/>
        <v>0</v>
      </c>
      <c r="J101" s="56"/>
      <c r="K101" s="56">
        <f t="shared" si="62"/>
        <v>0</v>
      </c>
      <c r="L101" s="56">
        <f t="shared" si="63"/>
        <v>0</v>
      </c>
    </row>
    <row r="102" spans="1:13" ht="45.75" hidden="1" x14ac:dyDescent="0.25">
      <c r="A102" s="64" t="s">
        <v>394</v>
      </c>
      <c r="B102" s="156"/>
      <c r="C102" s="55"/>
      <c r="D102" s="65">
        <f t="shared" si="57"/>
        <v>0</v>
      </c>
      <c r="E102" s="65">
        <f t="shared" si="58"/>
        <v>0</v>
      </c>
      <c r="F102" s="65">
        <f t="shared" si="59"/>
        <v>0</v>
      </c>
      <c r="G102" s="56"/>
      <c r="H102" s="56">
        <f t="shared" si="60"/>
        <v>0</v>
      </c>
      <c r="I102" s="56">
        <f t="shared" si="61"/>
        <v>0</v>
      </c>
      <c r="J102" s="56"/>
      <c r="K102" s="56">
        <f t="shared" si="62"/>
        <v>0</v>
      </c>
      <c r="L102" s="56">
        <f t="shared" si="63"/>
        <v>0</v>
      </c>
    </row>
    <row r="103" spans="1:13" ht="57" hidden="1" x14ac:dyDescent="0.25">
      <c r="A103" s="64" t="s">
        <v>396</v>
      </c>
      <c r="B103" s="156"/>
      <c r="C103" s="55"/>
      <c r="D103" s="65">
        <f t="shared" si="57"/>
        <v>0</v>
      </c>
      <c r="E103" s="65">
        <f t="shared" si="58"/>
        <v>0</v>
      </c>
      <c r="F103" s="65">
        <f t="shared" si="59"/>
        <v>0</v>
      </c>
      <c r="G103" s="56"/>
      <c r="H103" s="56">
        <f t="shared" si="60"/>
        <v>0</v>
      </c>
      <c r="I103" s="56">
        <f t="shared" si="61"/>
        <v>0</v>
      </c>
      <c r="J103" s="56"/>
      <c r="K103" s="56">
        <f t="shared" si="62"/>
        <v>0</v>
      </c>
      <c r="L103" s="56">
        <f t="shared" si="63"/>
        <v>0</v>
      </c>
    </row>
    <row r="104" spans="1:13" ht="34.5" hidden="1" x14ac:dyDescent="0.25">
      <c r="A104" s="64" t="s">
        <v>398</v>
      </c>
      <c r="B104" s="156"/>
      <c r="C104" s="55"/>
      <c r="D104" s="65">
        <f t="shared" si="57"/>
        <v>0</v>
      </c>
      <c r="E104" s="65">
        <f t="shared" si="58"/>
        <v>0</v>
      </c>
      <c r="F104" s="65">
        <f t="shared" si="59"/>
        <v>0</v>
      </c>
      <c r="G104" s="56"/>
      <c r="H104" s="56">
        <f t="shared" si="60"/>
        <v>0</v>
      </c>
      <c r="I104" s="56">
        <f t="shared" si="61"/>
        <v>0</v>
      </c>
      <c r="J104" s="56"/>
      <c r="K104" s="56">
        <f t="shared" si="62"/>
        <v>0</v>
      </c>
      <c r="L104" s="56">
        <f t="shared" si="63"/>
        <v>0</v>
      </c>
    </row>
    <row r="105" spans="1:13" ht="23.25" hidden="1" x14ac:dyDescent="0.25">
      <c r="A105" s="64" t="s">
        <v>400</v>
      </c>
      <c r="B105" s="156"/>
      <c r="C105" s="55"/>
      <c r="D105" s="65">
        <f t="shared" si="57"/>
        <v>0</v>
      </c>
      <c r="E105" s="65">
        <f t="shared" si="58"/>
        <v>0</v>
      </c>
      <c r="F105" s="65">
        <f t="shared" si="59"/>
        <v>0</v>
      </c>
      <c r="G105" s="56"/>
      <c r="H105" s="56">
        <f t="shared" si="60"/>
        <v>0</v>
      </c>
      <c r="I105" s="56">
        <f t="shared" si="61"/>
        <v>0</v>
      </c>
      <c r="J105" s="56"/>
      <c r="K105" s="56">
        <f t="shared" si="62"/>
        <v>0</v>
      </c>
      <c r="L105" s="56">
        <f t="shared" si="63"/>
        <v>0</v>
      </c>
    </row>
    <row r="106" spans="1:13" ht="34.5" hidden="1" x14ac:dyDescent="0.25">
      <c r="A106" s="64" t="s">
        <v>402</v>
      </c>
      <c r="B106" s="156"/>
      <c r="C106" s="55"/>
      <c r="D106" s="65">
        <f t="shared" si="57"/>
        <v>0</v>
      </c>
      <c r="E106" s="65">
        <f t="shared" si="58"/>
        <v>0</v>
      </c>
      <c r="F106" s="65">
        <f t="shared" si="59"/>
        <v>0</v>
      </c>
      <c r="G106" s="56"/>
      <c r="H106" s="56">
        <f t="shared" si="60"/>
        <v>0</v>
      </c>
      <c r="I106" s="56">
        <f t="shared" si="61"/>
        <v>0</v>
      </c>
      <c r="J106" s="56"/>
      <c r="K106" s="56">
        <f t="shared" si="62"/>
        <v>0</v>
      </c>
      <c r="L106" s="56">
        <f t="shared" si="63"/>
        <v>0</v>
      </c>
    </row>
    <row r="107" spans="1:13" ht="34.5" hidden="1" x14ac:dyDescent="0.25">
      <c r="A107" s="66" t="s">
        <v>404</v>
      </c>
      <c r="B107" s="156"/>
      <c r="C107" s="55"/>
      <c r="D107" s="65">
        <f t="shared" si="57"/>
        <v>0</v>
      </c>
      <c r="E107" s="65">
        <f t="shared" si="58"/>
        <v>0</v>
      </c>
      <c r="F107" s="65">
        <f t="shared" si="59"/>
        <v>0</v>
      </c>
      <c r="G107" s="56"/>
      <c r="H107" s="56">
        <f t="shared" si="60"/>
        <v>0</v>
      </c>
      <c r="I107" s="56">
        <f t="shared" si="61"/>
        <v>0</v>
      </c>
      <c r="J107" s="56"/>
      <c r="K107" s="56">
        <f t="shared" si="62"/>
        <v>0</v>
      </c>
      <c r="L107" s="56">
        <f t="shared" si="63"/>
        <v>0</v>
      </c>
    </row>
    <row r="108" spans="1:13" s="163" customFormat="1" hidden="1" x14ac:dyDescent="0.25">
      <c r="A108" s="161" t="s">
        <v>406</v>
      </c>
      <c r="B108" s="160">
        <v>2001</v>
      </c>
      <c r="C108" s="161"/>
      <c r="D108" s="162">
        <f t="shared" si="57"/>
        <v>0</v>
      </c>
      <c r="E108" s="162">
        <f t="shared" si="58"/>
        <v>0</v>
      </c>
      <c r="F108" s="162">
        <f t="shared" si="59"/>
        <v>0</v>
      </c>
      <c r="G108" s="162"/>
      <c r="H108" s="162">
        <f t="shared" si="60"/>
        <v>0</v>
      </c>
      <c r="I108" s="162">
        <f t="shared" si="61"/>
        <v>0</v>
      </c>
      <c r="J108" s="162"/>
      <c r="K108" s="162">
        <f t="shared" si="62"/>
        <v>0</v>
      </c>
      <c r="L108" s="162">
        <f t="shared" si="63"/>
        <v>0</v>
      </c>
      <c r="M108" s="166"/>
    </row>
    <row r="109" spans="1:13" s="163" customFormat="1" hidden="1" x14ac:dyDescent="0.25">
      <c r="A109" s="64" t="s">
        <v>408</v>
      </c>
      <c r="B109" s="160"/>
      <c r="C109" s="161"/>
      <c r="D109" s="162">
        <f t="shared" si="57"/>
        <v>0</v>
      </c>
      <c r="E109" s="162">
        <f t="shared" si="58"/>
        <v>0</v>
      </c>
      <c r="F109" s="162">
        <f t="shared" si="59"/>
        <v>0</v>
      </c>
      <c r="G109" s="162"/>
      <c r="H109" s="162">
        <f t="shared" si="60"/>
        <v>0</v>
      </c>
      <c r="I109" s="162">
        <f t="shared" si="61"/>
        <v>0</v>
      </c>
      <c r="J109" s="162"/>
      <c r="K109" s="162">
        <f t="shared" si="62"/>
        <v>0</v>
      </c>
      <c r="L109" s="162">
        <f t="shared" si="63"/>
        <v>0</v>
      </c>
    </row>
    <row r="110" spans="1:13" ht="34.5" hidden="1" x14ac:dyDescent="0.25">
      <c r="A110" s="64" t="s">
        <v>410</v>
      </c>
      <c r="B110" s="156"/>
      <c r="C110" s="55"/>
      <c r="D110" s="65">
        <f t="shared" si="57"/>
        <v>0</v>
      </c>
      <c r="E110" s="65">
        <f t="shared" si="58"/>
        <v>0</v>
      </c>
      <c r="F110" s="65">
        <f t="shared" si="59"/>
        <v>0</v>
      </c>
      <c r="G110" s="56"/>
      <c r="H110" s="56">
        <f t="shared" si="60"/>
        <v>0</v>
      </c>
      <c r="I110" s="56">
        <f t="shared" si="61"/>
        <v>0</v>
      </c>
      <c r="J110" s="56"/>
      <c r="K110" s="56">
        <f t="shared" si="62"/>
        <v>0</v>
      </c>
      <c r="L110" s="56">
        <f t="shared" si="63"/>
        <v>0</v>
      </c>
    </row>
    <row r="111" spans="1:13" hidden="1" x14ac:dyDescent="0.25">
      <c r="A111" s="64" t="s">
        <v>412</v>
      </c>
      <c r="B111" s="156"/>
      <c r="C111" s="55"/>
      <c r="D111" s="65">
        <f t="shared" si="57"/>
        <v>0</v>
      </c>
      <c r="E111" s="65">
        <f t="shared" si="58"/>
        <v>0</v>
      </c>
      <c r="F111" s="65">
        <f t="shared" si="59"/>
        <v>0</v>
      </c>
      <c r="G111" s="56"/>
      <c r="H111" s="56">
        <f t="shared" si="60"/>
        <v>0</v>
      </c>
      <c r="I111" s="56">
        <f t="shared" si="61"/>
        <v>0</v>
      </c>
      <c r="J111" s="56"/>
      <c r="K111" s="56">
        <f t="shared" si="62"/>
        <v>0</v>
      </c>
      <c r="L111" s="56">
        <f t="shared" si="63"/>
        <v>0</v>
      </c>
    </row>
    <row r="112" spans="1:13" ht="24.75" hidden="1" customHeight="1" x14ac:dyDescent="0.25">
      <c r="A112" s="66" t="s">
        <v>414</v>
      </c>
      <c r="B112" s="156"/>
      <c r="C112" s="55"/>
      <c r="D112" s="65">
        <f t="shared" si="57"/>
        <v>0</v>
      </c>
      <c r="E112" s="65">
        <f t="shared" si="58"/>
        <v>0</v>
      </c>
      <c r="F112" s="65">
        <f t="shared" si="59"/>
        <v>0</v>
      </c>
      <c r="G112" s="56"/>
      <c r="H112" s="56">
        <f t="shared" si="60"/>
        <v>0</v>
      </c>
      <c r="I112" s="56">
        <f t="shared" si="61"/>
        <v>0</v>
      </c>
      <c r="J112" s="56"/>
      <c r="K112" s="56">
        <f t="shared" si="62"/>
        <v>0</v>
      </c>
      <c r="L112" s="56">
        <f t="shared" si="63"/>
        <v>0</v>
      </c>
    </row>
    <row r="113" spans="1:12" ht="23.25" hidden="1" x14ac:dyDescent="0.25">
      <c r="A113" s="66" t="s">
        <v>416</v>
      </c>
      <c r="B113" s="156"/>
      <c r="C113" s="55"/>
      <c r="D113" s="65">
        <f t="shared" si="57"/>
        <v>0</v>
      </c>
      <c r="E113" s="65">
        <f t="shared" si="58"/>
        <v>0</v>
      </c>
      <c r="F113" s="65">
        <f t="shared" si="59"/>
        <v>0</v>
      </c>
      <c r="G113" s="56"/>
      <c r="H113" s="56">
        <f t="shared" si="60"/>
        <v>0</v>
      </c>
      <c r="I113" s="56">
        <f t="shared" si="61"/>
        <v>0</v>
      </c>
      <c r="J113" s="56"/>
      <c r="K113" s="56">
        <f t="shared" si="62"/>
        <v>0</v>
      </c>
      <c r="L113" s="56">
        <f t="shared" si="63"/>
        <v>0</v>
      </c>
    </row>
    <row r="114" spans="1:12" ht="58.5" hidden="1" customHeight="1" x14ac:dyDescent="0.25">
      <c r="A114" s="66" t="s">
        <v>418</v>
      </c>
      <c r="B114" s="156"/>
      <c r="C114" s="55"/>
      <c r="D114" s="65">
        <f t="shared" si="57"/>
        <v>0</v>
      </c>
      <c r="E114" s="65">
        <f t="shared" si="58"/>
        <v>0</v>
      </c>
      <c r="F114" s="65">
        <f t="shared" si="59"/>
        <v>0</v>
      </c>
      <c r="G114" s="56"/>
      <c r="H114" s="56">
        <f t="shared" si="60"/>
        <v>0</v>
      </c>
      <c r="I114" s="56">
        <f t="shared" si="61"/>
        <v>0</v>
      </c>
      <c r="J114" s="56"/>
      <c r="K114" s="56">
        <f t="shared" si="62"/>
        <v>0</v>
      </c>
      <c r="L114" s="56">
        <f t="shared" si="63"/>
        <v>0</v>
      </c>
    </row>
    <row r="115" spans="1:12" hidden="1" x14ac:dyDescent="0.25">
      <c r="A115" s="66" t="s">
        <v>85</v>
      </c>
      <c r="B115" s="156"/>
      <c r="C115" s="55"/>
      <c r="D115" s="65">
        <f t="shared" si="57"/>
        <v>0</v>
      </c>
      <c r="E115" s="65">
        <f t="shared" si="58"/>
        <v>0</v>
      </c>
      <c r="F115" s="65">
        <f t="shared" si="59"/>
        <v>0</v>
      </c>
      <c r="G115" s="56"/>
      <c r="H115" s="56">
        <f t="shared" si="60"/>
        <v>0</v>
      </c>
      <c r="I115" s="56">
        <f t="shared" si="61"/>
        <v>0</v>
      </c>
      <c r="J115" s="56"/>
      <c r="K115" s="56">
        <f t="shared" si="62"/>
        <v>0</v>
      </c>
      <c r="L115" s="56">
        <f t="shared" si="63"/>
        <v>0</v>
      </c>
    </row>
    <row r="116" spans="1:12" ht="26.25" hidden="1" customHeight="1" x14ac:dyDescent="0.25">
      <c r="A116" s="61" t="s">
        <v>421</v>
      </c>
      <c r="B116" s="155"/>
      <c r="C116" s="62"/>
      <c r="D116" s="63">
        <f>SUM(D117:D120)</f>
        <v>0</v>
      </c>
      <c r="E116" s="63">
        <f t="shared" ref="E116:L116" si="64">SUM(E117:E120)</f>
        <v>0</v>
      </c>
      <c r="F116" s="63">
        <f t="shared" si="64"/>
        <v>0</v>
      </c>
      <c r="G116" s="63">
        <f t="shared" si="64"/>
        <v>0</v>
      </c>
      <c r="H116" s="63">
        <f t="shared" si="64"/>
        <v>0</v>
      </c>
      <c r="I116" s="63">
        <f t="shared" si="64"/>
        <v>0</v>
      </c>
      <c r="J116" s="63">
        <f t="shared" si="64"/>
        <v>0</v>
      </c>
      <c r="K116" s="63">
        <f t="shared" si="64"/>
        <v>0</v>
      </c>
      <c r="L116" s="63">
        <f t="shared" si="64"/>
        <v>0</v>
      </c>
    </row>
    <row r="117" spans="1:12" hidden="1" x14ac:dyDescent="0.25">
      <c r="A117" s="64" t="s">
        <v>424</v>
      </c>
      <c r="B117" s="156"/>
      <c r="C117" s="55"/>
      <c r="D117" s="65">
        <f t="shared" ref="D117:F122" si="65">G117+J117</f>
        <v>0</v>
      </c>
      <c r="E117" s="65">
        <f t="shared" si="65"/>
        <v>0</v>
      </c>
      <c r="F117" s="65">
        <f t="shared" si="65"/>
        <v>0</v>
      </c>
      <c r="G117" s="56"/>
      <c r="H117" s="56">
        <f t="shared" ref="H117:I119" si="66">G117</f>
        <v>0</v>
      </c>
      <c r="I117" s="56">
        <f t="shared" si="66"/>
        <v>0</v>
      </c>
      <c r="J117" s="56"/>
      <c r="K117" s="56"/>
      <c r="L117" s="56"/>
    </row>
    <row r="118" spans="1:12" hidden="1" x14ac:dyDescent="0.25">
      <c r="A118" s="64" t="s">
        <v>426</v>
      </c>
      <c r="B118" s="156"/>
      <c r="C118" s="55"/>
      <c r="D118" s="65">
        <f t="shared" si="65"/>
        <v>0</v>
      </c>
      <c r="E118" s="65">
        <f t="shared" si="65"/>
        <v>0</v>
      </c>
      <c r="F118" s="65">
        <f t="shared" si="65"/>
        <v>0</v>
      </c>
      <c r="G118" s="56"/>
      <c r="H118" s="56">
        <f t="shared" si="66"/>
        <v>0</v>
      </c>
      <c r="I118" s="56">
        <f t="shared" si="66"/>
        <v>0</v>
      </c>
      <c r="J118" s="56"/>
      <c r="K118" s="56"/>
      <c r="L118" s="56"/>
    </row>
    <row r="119" spans="1:12" hidden="1" x14ac:dyDescent="0.25">
      <c r="A119" s="64" t="s">
        <v>428</v>
      </c>
      <c r="B119" s="156"/>
      <c r="C119" s="55"/>
      <c r="D119" s="65">
        <f t="shared" si="65"/>
        <v>0</v>
      </c>
      <c r="E119" s="65">
        <f t="shared" si="65"/>
        <v>0</v>
      </c>
      <c r="F119" s="65">
        <f t="shared" si="65"/>
        <v>0</v>
      </c>
      <c r="G119" s="56"/>
      <c r="H119" s="56">
        <f t="shared" si="66"/>
        <v>0</v>
      </c>
      <c r="I119" s="56">
        <f t="shared" si="66"/>
        <v>0</v>
      </c>
      <c r="J119" s="56"/>
      <c r="K119" s="56"/>
      <c r="L119" s="56"/>
    </row>
    <row r="120" spans="1:12" hidden="1" x14ac:dyDescent="0.25">
      <c r="A120" s="64" t="s">
        <v>85</v>
      </c>
      <c r="B120" s="156"/>
      <c r="C120" s="55"/>
      <c r="D120" s="65">
        <f t="shared" si="65"/>
        <v>0</v>
      </c>
      <c r="E120" s="65">
        <f t="shared" si="65"/>
        <v>0</v>
      </c>
      <c r="F120" s="65">
        <f t="shared" si="65"/>
        <v>0</v>
      </c>
      <c r="G120" s="56">
        <f>'2а'!L48</f>
        <v>0</v>
      </c>
      <c r="H120" s="56">
        <f>'2а'!O48</f>
        <v>0</v>
      </c>
      <c r="I120" s="56">
        <f>'2а'!R48</f>
        <v>0</v>
      </c>
      <c r="J120" s="56"/>
      <c r="K120" s="56"/>
      <c r="L120" s="56"/>
    </row>
    <row r="121" spans="1:12" s="164" customFormat="1" hidden="1" x14ac:dyDescent="0.25">
      <c r="A121" s="61" t="s">
        <v>431</v>
      </c>
      <c r="B121" s="155"/>
      <c r="C121" s="62"/>
      <c r="D121" s="63">
        <f>SUM(D122:D129)</f>
        <v>0</v>
      </c>
      <c r="E121" s="63">
        <f t="shared" ref="E121:L121" si="67">SUM(E122:E129)</f>
        <v>0</v>
      </c>
      <c r="F121" s="63">
        <f t="shared" si="67"/>
        <v>0</v>
      </c>
      <c r="G121" s="63">
        <f t="shared" si="67"/>
        <v>0</v>
      </c>
      <c r="H121" s="63">
        <f t="shared" si="67"/>
        <v>0</v>
      </c>
      <c r="I121" s="63">
        <f t="shared" si="67"/>
        <v>0</v>
      </c>
      <c r="J121" s="63">
        <f t="shared" si="67"/>
        <v>0</v>
      </c>
      <c r="K121" s="63">
        <f t="shared" si="67"/>
        <v>0</v>
      </c>
      <c r="L121" s="63">
        <f t="shared" si="67"/>
        <v>0</v>
      </c>
    </row>
    <row r="122" spans="1:12" ht="23.25" hidden="1" x14ac:dyDescent="0.25">
      <c r="A122" s="64" t="s">
        <v>434</v>
      </c>
      <c r="B122" s="156"/>
      <c r="C122" s="55"/>
      <c r="D122" s="65">
        <f t="shared" si="65"/>
        <v>0</v>
      </c>
      <c r="E122" s="65">
        <f t="shared" si="65"/>
        <v>0</v>
      </c>
      <c r="F122" s="65">
        <f t="shared" si="65"/>
        <v>0</v>
      </c>
      <c r="G122" s="56"/>
      <c r="H122" s="56">
        <f>G122</f>
        <v>0</v>
      </c>
      <c r="I122" s="56">
        <f>H122</f>
        <v>0</v>
      </c>
      <c r="J122" s="56"/>
      <c r="K122" s="56"/>
      <c r="L122" s="56"/>
    </row>
    <row r="123" spans="1:12" s="163" customFormat="1" ht="45.75" hidden="1" x14ac:dyDescent="0.25">
      <c r="A123" s="64" t="s">
        <v>436</v>
      </c>
      <c r="B123" s="160"/>
      <c r="C123" s="161"/>
      <c r="D123" s="65">
        <f t="shared" ref="D123" si="68">G123+J123</f>
        <v>0</v>
      </c>
      <c r="E123" s="65">
        <f t="shared" ref="E123" si="69">H123+K123</f>
        <v>0</v>
      </c>
      <c r="F123" s="65">
        <f t="shared" ref="F123" si="70">I123+L123</f>
        <v>0</v>
      </c>
      <c r="G123" s="56"/>
      <c r="H123" s="56">
        <f t="shared" ref="H123:I123" si="71">G123</f>
        <v>0</v>
      </c>
      <c r="I123" s="56">
        <f t="shared" si="71"/>
        <v>0</v>
      </c>
      <c r="J123" s="56"/>
      <c r="K123" s="56"/>
      <c r="L123" s="56"/>
    </row>
    <row r="124" spans="1:12" ht="57" hidden="1" x14ac:dyDescent="0.25">
      <c r="A124" s="67" t="s">
        <v>438</v>
      </c>
      <c r="B124" s="157"/>
      <c r="C124" s="68"/>
      <c r="D124" s="65">
        <f t="shared" ref="D124:F128" si="72">G124+J124</f>
        <v>0</v>
      </c>
      <c r="E124" s="65">
        <f t="shared" si="72"/>
        <v>0</v>
      </c>
      <c r="F124" s="65">
        <f t="shared" si="72"/>
        <v>0</v>
      </c>
      <c r="G124" s="56"/>
      <c r="H124" s="56">
        <f t="shared" ref="H124:I124" si="73">G124</f>
        <v>0</v>
      </c>
      <c r="I124" s="56">
        <f t="shared" si="73"/>
        <v>0</v>
      </c>
      <c r="J124" s="56"/>
      <c r="K124" s="56"/>
      <c r="L124" s="56"/>
    </row>
    <row r="125" spans="1:12" ht="102" hidden="1" x14ac:dyDescent="0.25">
      <c r="A125" s="67" t="s">
        <v>440</v>
      </c>
      <c r="B125" s="158"/>
      <c r="C125" s="68"/>
      <c r="D125" s="65">
        <f t="shared" si="72"/>
        <v>0</v>
      </c>
      <c r="E125" s="65">
        <f t="shared" si="72"/>
        <v>0</v>
      </c>
      <c r="F125" s="65">
        <f t="shared" si="72"/>
        <v>0</v>
      </c>
      <c r="G125" s="56"/>
      <c r="H125" s="56">
        <f t="shared" ref="H125:I125" si="74">G125</f>
        <v>0</v>
      </c>
      <c r="I125" s="56">
        <f t="shared" si="74"/>
        <v>0</v>
      </c>
      <c r="J125" s="56"/>
      <c r="K125" s="56"/>
      <c r="L125" s="56"/>
    </row>
    <row r="126" spans="1:12" ht="45.75" hidden="1" x14ac:dyDescent="0.25">
      <c r="A126" s="64" t="s">
        <v>442</v>
      </c>
      <c r="B126" s="159"/>
      <c r="C126" s="68"/>
      <c r="D126" s="65">
        <f t="shared" si="72"/>
        <v>0</v>
      </c>
      <c r="E126" s="65">
        <f t="shared" si="72"/>
        <v>0</v>
      </c>
      <c r="F126" s="65">
        <f t="shared" si="72"/>
        <v>0</v>
      </c>
      <c r="G126" s="56"/>
      <c r="H126" s="56">
        <f t="shared" ref="H126:I126" si="75">G126</f>
        <v>0</v>
      </c>
      <c r="I126" s="56">
        <f t="shared" si="75"/>
        <v>0</v>
      </c>
      <c r="J126" s="56"/>
      <c r="K126" s="56"/>
      <c r="L126" s="56"/>
    </row>
    <row r="127" spans="1:12" ht="45.75" hidden="1" x14ac:dyDescent="0.25">
      <c r="A127" s="64" t="s">
        <v>444</v>
      </c>
      <c r="B127" s="159"/>
      <c r="C127" s="68"/>
      <c r="D127" s="65">
        <f t="shared" si="72"/>
        <v>0</v>
      </c>
      <c r="E127" s="65">
        <f t="shared" si="72"/>
        <v>0</v>
      </c>
      <c r="F127" s="65">
        <f t="shared" si="72"/>
        <v>0</v>
      </c>
      <c r="G127" s="56"/>
      <c r="H127" s="56">
        <f t="shared" ref="H127:I127" si="76">G127</f>
        <v>0</v>
      </c>
      <c r="I127" s="56">
        <f t="shared" si="76"/>
        <v>0</v>
      </c>
      <c r="J127" s="56"/>
      <c r="K127" s="56"/>
      <c r="L127" s="56"/>
    </row>
    <row r="128" spans="1:12" ht="23.25" hidden="1" x14ac:dyDescent="0.25">
      <c r="A128" s="64" t="s">
        <v>446</v>
      </c>
      <c r="B128" s="157"/>
      <c r="C128" s="68"/>
      <c r="D128" s="65">
        <f t="shared" si="72"/>
        <v>0</v>
      </c>
      <c r="E128" s="65">
        <f t="shared" si="72"/>
        <v>0</v>
      </c>
      <c r="F128" s="65">
        <f t="shared" si="72"/>
        <v>0</v>
      </c>
      <c r="G128" s="56"/>
      <c r="H128" s="56">
        <f t="shared" ref="H128:I128" si="77">G128</f>
        <v>0</v>
      </c>
      <c r="I128" s="56">
        <f t="shared" si="77"/>
        <v>0</v>
      </c>
      <c r="J128" s="56"/>
      <c r="K128" s="56"/>
      <c r="L128" s="56"/>
    </row>
    <row r="129" spans="1:12" s="163" customFormat="1" hidden="1" x14ac:dyDescent="0.25">
      <c r="A129" s="64" t="s">
        <v>288</v>
      </c>
      <c r="B129" s="160"/>
      <c r="C129" s="161"/>
      <c r="D129" s="65">
        <f t="shared" ref="D129" si="78">G129+J129</f>
        <v>0</v>
      </c>
      <c r="E129" s="65">
        <f t="shared" ref="E129" si="79">H129+K129</f>
        <v>0</v>
      </c>
      <c r="F129" s="65">
        <f t="shared" ref="F129" si="80">I129+L129</f>
        <v>0</v>
      </c>
      <c r="G129" s="56"/>
      <c r="H129" s="56">
        <f t="shared" ref="H129:I129" si="81">G129</f>
        <v>0</v>
      </c>
      <c r="I129" s="56">
        <f t="shared" si="81"/>
        <v>0</v>
      </c>
      <c r="J129" s="56"/>
      <c r="K129" s="56"/>
      <c r="L129" s="56"/>
    </row>
    <row r="130" spans="1:12" s="164" customFormat="1" hidden="1" x14ac:dyDescent="0.25">
      <c r="A130" s="61" t="s">
        <v>148</v>
      </c>
      <c r="B130" s="155"/>
      <c r="C130" s="62"/>
      <c r="D130" s="63">
        <f>SUM(D131:D132)</f>
        <v>0</v>
      </c>
      <c r="E130" s="63">
        <f t="shared" ref="E130" si="82">SUM(E131:E132)</f>
        <v>0</v>
      </c>
      <c r="F130" s="63">
        <f t="shared" ref="F130" si="83">SUM(F131:F132)</f>
        <v>0</v>
      </c>
      <c r="G130" s="63">
        <f t="shared" ref="G130" si="84">SUM(G131:G132)</f>
        <v>0</v>
      </c>
      <c r="H130" s="63">
        <f t="shared" ref="H130" si="85">SUM(H131:H132)</f>
        <v>0</v>
      </c>
      <c r="I130" s="63">
        <f t="shared" ref="I130" si="86">SUM(I131:I132)</f>
        <v>0</v>
      </c>
      <c r="J130" s="63">
        <f t="shared" ref="J130" si="87">SUM(J131:J132)</f>
        <v>0</v>
      </c>
      <c r="K130" s="63">
        <f t="shared" ref="K130" si="88">SUM(K131:K132)</f>
        <v>0</v>
      </c>
      <c r="L130" s="63">
        <f t="shared" ref="L130" si="89">SUM(L131:L132)</f>
        <v>0</v>
      </c>
    </row>
    <row r="131" spans="1:12" hidden="1" x14ac:dyDescent="0.25">
      <c r="A131" s="67" t="s">
        <v>150</v>
      </c>
      <c r="B131" s="156"/>
      <c r="C131" s="55"/>
      <c r="D131" s="65">
        <f t="shared" ref="D131:F132" si="90">G131+J131</f>
        <v>0</v>
      </c>
      <c r="E131" s="65">
        <f t="shared" si="90"/>
        <v>0</v>
      </c>
      <c r="F131" s="65">
        <f t="shared" si="90"/>
        <v>0</v>
      </c>
      <c r="G131" s="56">
        <f>'2а'!K66</f>
        <v>0</v>
      </c>
      <c r="H131" s="56">
        <f t="shared" ref="H131:I131" si="91">G131</f>
        <v>0</v>
      </c>
      <c r="I131" s="56">
        <f t="shared" si="91"/>
        <v>0</v>
      </c>
      <c r="J131" s="56"/>
      <c r="K131" s="56"/>
      <c r="L131" s="56"/>
    </row>
    <row r="132" spans="1:12" hidden="1" x14ac:dyDescent="0.25">
      <c r="A132" s="67" t="s">
        <v>151</v>
      </c>
      <c r="B132" s="156"/>
      <c r="C132" s="55"/>
      <c r="D132" s="65">
        <f t="shared" si="90"/>
        <v>0</v>
      </c>
      <c r="E132" s="65">
        <f t="shared" si="90"/>
        <v>0</v>
      </c>
      <c r="F132" s="65">
        <f t="shared" si="90"/>
        <v>0</v>
      </c>
      <c r="G132" s="56">
        <f>'2а'!K68</f>
        <v>0</v>
      </c>
      <c r="H132" s="56">
        <f t="shared" ref="H132:I132" si="92">G132</f>
        <v>0</v>
      </c>
      <c r="I132" s="56">
        <f t="shared" si="92"/>
        <v>0</v>
      </c>
      <c r="J132" s="56"/>
      <c r="K132" s="56"/>
      <c r="L132" s="56"/>
    </row>
    <row r="133" spans="1:12" hidden="1" x14ac:dyDescent="0.25">
      <c r="A133" s="61" t="s">
        <v>264</v>
      </c>
      <c r="B133" s="155"/>
      <c r="C133" s="62"/>
      <c r="D133" s="63">
        <f>SUM(D134:D135)</f>
        <v>0</v>
      </c>
      <c r="E133" s="63">
        <f t="shared" ref="E133:L133" si="93">SUM(E134:E135)</f>
        <v>0</v>
      </c>
      <c r="F133" s="63">
        <f t="shared" si="93"/>
        <v>0</v>
      </c>
      <c r="G133" s="63">
        <f t="shared" si="93"/>
        <v>0</v>
      </c>
      <c r="H133" s="63">
        <f t="shared" si="93"/>
        <v>0</v>
      </c>
      <c r="I133" s="63">
        <f t="shared" si="93"/>
        <v>0</v>
      </c>
      <c r="J133" s="63">
        <f t="shared" si="93"/>
        <v>0</v>
      </c>
      <c r="K133" s="63">
        <f t="shared" si="93"/>
        <v>0</v>
      </c>
      <c r="L133" s="63">
        <f t="shared" si="93"/>
        <v>0</v>
      </c>
    </row>
    <row r="134" spans="1:12" hidden="1" x14ac:dyDescent="0.25">
      <c r="A134" s="64" t="s">
        <v>150</v>
      </c>
      <c r="B134" s="156"/>
      <c r="C134" s="55"/>
      <c r="D134" s="65">
        <f t="shared" ref="D134:F134" si="94">G134+J134</f>
        <v>0</v>
      </c>
      <c r="E134" s="65">
        <f t="shared" si="94"/>
        <v>0</v>
      </c>
      <c r="F134" s="65">
        <f t="shared" si="94"/>
        <v>0</v>
      </c>
      <c r="G134" s="56"/>
      <c r="H134" s="56">
        <f t="shared" ref="H134:I134" si="95">G134</f>
        <v>0</v>
      </c>
      <c r="I134" s="56">
        <f t="shared" si="95"/>
        <v>0</v>
      </c>
      <c r="J134" s="56"/>
      <c r="K134" s="56"/>
      <c r="L134" s="56"/>
    </row>
    <row r="135" spans="1:12" ht="45.75" hidden="1" x14ac:dyDescent="0.25">
      <c r="A135" s="64" t="s">
        <v>262</v>
      </c>
      <c r="B135" s="156"/>
      <c r="C135" s="55"/>
      <c r="D135" s="65">
        <f t="shared" ref="D135:D143" si="96">G135+J135</f>
        <v>0</v>
      </c>
      <c r="E135" s="65">
        <f t="shared" ref="E135:E143" si="97">H135+K135</f>
        <v>0</v>
      </c>
      <c r="F135" s="65">
        <f t="shared" ref="F135:F143" si="98">I135+L135</f>
        <v>0</v>
      </c>
      <c r="G135" s="56">
        <f>'2а'!K83</f>
        <v>0</v>
      </c>
      <c r="H135" s="56">
        <f t="shared" ref="H135:I135" si="99">G135</f>
        <v>0</v>
      </c>
      <c r="I135" s="56">
        <f t="shared" si="99"/>
        <v>0</v>
      </c>
      <c r="J135" s="56"/>
      <c r="K135" s="56"/>
      <c r="L135" s="56"/>
    </row>
    <row r="136" spans="1:12" s="164" customFormat="1" hidden="1" x14ac:dyDescent="0.25">
      <c r="A136" s="61" t="s">
        <v>152</v>
      </c>
      <c r="B136" s="155"/>
      <c r="C136" s="62"/>
      <c r="D136" s="63">
        <f>SUM(D137:D169)</f>
        <v>0</v>
      </c>
      <c r="E136" s="63">
        <f t="shared" ref="E136:L136" si="100">SUM(E137:E169)</f>
        <v>0</v>
      </c>
      <c r="F136" s="63">
        <f t="shared" si="100"/>
        <v>0</v>
      </c>
      <c r="G136" s="63">
        <f t="shared" si="100"/>
        <v>0</v>
      </c>
      <c r="H136" s="63">
        <f t="shared" si="100"/>
        <v>0</v>
      </c>
      <c r="I136" s="63">
        <f t="shared" si="100"/>
        <v>0</v>
      </c>
      <c r="J136" s="63">
        <f t="shared" si="100"/>
        <v>0</v>
      </c>
      <c r="K136" s="63">
        <f t="shared" si="100"/>
        <v>0</v>
      </c>
      <c r="L136" s="63">
        <f t="shared" si="100"/>
        <v>0</v>
      </c>
    </row>
    <row r="137" spans="1:12" hidden="1" x14ac:dyDescent="0.25">
      <c r="A137" s="64" t="s">
        <v>243</v>
      </c>
      <c r="B137" s="156"/>
      <c r="C137" s="55"/>
      <c r="D137" s="65">
        <f t="shared" si="96"/>
        <v>0</v>
      </c>
      <c r="E137" s="65">
        <f t="shared" si="97"/>
        <v>0</v>
      </c>
      <c r="F137" s="65">
        <f t="shared" si="98"/>
        <v>0</v>
      </c>
      <c r="G137" s="56"/>
      <c r="H137" s="56">
        <f t="shared" ref="H137:I137" si="101">G137</f>
        <v>0</v>
      </c>
      <c r="I137" s="56">
        <f t="shared" si="101"/>
        <v>0</v>
      </c>
      <c r="J137" s="56"/>
      <c r="K137" s="56"/>
      <c r="L137" s="56"/>
    </row>
    <row r="138" spans="1:12" hidden="1" x14ac:dyDescent="0.25">
      <c r="A138" s="64" t="s">
        <v>219</v>
      </c>
      <c r="B138" s="156"/>
      <c r="C138" s="55"/>
      <c r="D138" s="65">
        <f t="shared" si="96"/>
        <v>0</v>
      </c>
      <c r="E138" s="65">
        <f t="shared" si="97"/>
        <v>0</v>
      </c>
      <c r="F138" s="65">
        <f t="shared" si="98"/>
        <v>0</v>
      </c>
      <c r="G138" s="56"/>
      <c r="H138" s="56">
        <f t="shared" ref="H138:I138" si="102">G138</f>
        <v>0</v>
      </c>
      <c r="I138" s="56">
        <f t="shared" si="102"/>
        <v>0</v>
      </c>
      <c r="J138" s="56"/>
      <c r="K138" s="56"/>
      <c r="L138" s="56"/>
    </row>
    <row r="139" spans="1:12" hidden="1" x14ac:dyDescent="0.25">
      <c r="A139" s="64" t="s">
        <v>451</v>
      </c>
      <c r="B139" s="156"/>
      <c r="C139" s="55"/>
      <c r="D139" s="65">
        <f t="shared" si="96"/>
        <v>0</v>
      </c>
      <c r="E139" s="65">
        <f t="shared" si="97"/>
        <v>0</v>
      </c>
      <c r="F139" s="65">
        <f t="shared" si="98"/>
        <v>0</v>
      </c>
      <c r="G139" s="56"/>
      <c r="H139" s="56">
        <f t="shared" ref="H139:I139" si="103">G139</f>
        <v>0</v>
      </c>
      <c r="I139" s="56">
        <f t="shared" si="103"/>
        <v>0</v>
      </c>
      <c r="J139" s="56"/>
      <c r="K139" s="56"/>
      <c r="L139" s="56"/>
    </row>
    <row r="140" spans="1:12" hidden="1" x14ac:dyDescent="0.25">
      <c r="A140" s="64" t="s">
        <v>453</v>
      </c>
      <c r="B140" s="156"/>
      <c r="C140" s="55"/>
      <c r="D140" s="65">
        <f t="shared" si="96"/>
        <v>0</v>
      </c>
      <c r="E140" s="65">
        <f t="shared" si="97"/>
        <v>0</v>
      </c>
      <c r="F140" s="65">
        <f t="shared" si="98"/>
        <v>0</v>
      </c>
      <c r="G140" s="56"/>
      <c r="H140" s="56">
        <f t="shared" ref="H140:I140" si="104">G140</f>
        <v>0</v>
      </c>
      <c r="I140" s="56">
        <f t="shared" si="104"/>
        <v>0</v>
      </c>
      <c r="J140" s="56"/>
      <c r="K140" s="56"/>
      <c r="L140" s="56"/>
    </row>
    <row r="141" spans="1:12" ht="23.25" hidden="1" x14ac:dyDescent="0.25">
      <c r="A141" s="64" t="s">
        <v>455</v>
      </c>
      <c r="B141" s="156"/>
      <c r="C141" s="55"/>
      <c r="D141" s="65">
        <f t="shared" si="96"/>
        <v>0</v>
      </c>
      <c r="E141" s="65">
        <f t="shared" si="97"/>
        <v>0</v>
      </c>
      <c r="F141" s="65">
        <f t="shared" si="98"/>
        <v>0</v>
      </c>
      <c r="G141" s="56"/>
      <c r="H141" s="56">
        <f t="shared" ref="H141:I141" si="105">G141</f>
        <v>0</v>
      </c>
      <c r="I141" s="56">
        <f t="shared" si="105"/>
        <v>0</v>
      </c>
      <c r="J141" s="56"/>
      <c r="K141" s="56"/>
      <c r="L141" s="56"/>
    </row>
    <row r="142" spans="1:12" ht="23.25" hidden="1" x14ac:dyDescent="0.25">
      <c r="A142" s="64" t="s">
        <v>457</v>
      </c>
      <c r="B142" s="156"/>
      <c r="C142" s="55"/>
      <c r="D142" s="65">
        <f t="shared" si="96"/>
        <v>0</v>
      </c>
      <c r="E142" s="65">
        <f t="shared" si="97"/>
        <v>0</v>
      </c>
      <c r="F142" s="65">
        <f t="shared" si="98"/>
        <v>0</v>
      </c>
      <c r="G142" s="56"/>
      <c r="H142" s="56">
        <f t="shared" ref="H142:I142" si="106">G142</f>
        <v>0</v>
      </c>
      <c r="I142" s="56">
        <f t="shared" si="106"/>
        <v>0</v>
      </c>
      <c r="J142" s="56"/>
      <c r="K142" s="56"/>
      <c r="L142" s="56"/>
    </row>
    <row r="143" spans="1:12" ht="23.25" hidden="1" x14ac:dyDescent="0.25">
      <c r="A143" s="64" t="s">
        <v>255</v>
      </c>
      <c r="B143" s="156"/>
      <c r="C143" s="55"/>
      <c r="D143" s="65">
        <f t="shared" si="96"/>
        <v>0</v>
      </c>
      <c r="E143" s="65">
        <f t="shared" si="97"/>
        <v>0</v>
      </c>
      <c r="F143" s="65">
        <f t="shared" si="98"/>
        <v>0</v>
      </c>
      <c r="G143" s="56"/>
      <c r="H143" s="56">
        <f t="shared" ref="H143:I143" si="107">G143</f>
        <v>0</v>
      </c>
      <c r="I143" s="56">
        <f t="shared" si="107"/>
        <v>0</v>
      </c>
      <c r="J143" s="56"/>
      <c r="K143" s="56"/>
      <c r="L143" s="56"/>
    </row>
    <row r="144" spans="1:12" s="163" customFormat="1" hidden="1" x14ac:dyDescent="0.25">
      <c r="A144" s="64" t="s">
        <v>459</v>
      </c>
      <c r="B144" s="160"/>
      <c r="C144" s="161"/>
      <c r="D144" s="65">
        <f t="shared" ref="D144" si="108">G144+J144</f>
        <v>0</v>
      </c>
      <c r="E144" s="65">
        <f t="shared" ref="E144" si="109">H144+K144</f>
        <v>0</v>
      </c>
      <c r="F144" s="65">
        <f t="shared" ref="F144" si="110">I144+L144</f>
        <v>0</v>
      </c>
      <c r="G144" s="56"/>
      <c r="H144" s="56">
        <f t="shared" ref="H144:I144" si="111">G144</f>
        <v>0</v>
      </c>
      <c r="I144" s="56">
        <f t="shared" si="111"/>
        <v>0</v>
      </c>
      <c r="J144" s="56"/>
      <c r="K144" s="56"/>
      <c r="L144" s="56"/>
    </row>
    <row r="145" spans="1:12" hidden="1" x14ac:dyDescent="0.25">
      <c r="A145" s="64" t="s">
        <v>461</v>
      </c>
      <c r="B145" s="156"/>
      <c r="C145" s="55"/>
      <c r="D145" s="65">
        <f t="shared" ref="D145:F171" si="112">G145+J145</f>
        <v>0</v>
      </c>
      <c r="E145" s="65">
        <f t="shared" si="112"/>
        <v>0</v>
      </c>
      <c r="F145" s="65">
        <f t="shared" si="112"/>
        <v>0</v>
      </c>
      <c r="G145" s="56"/>
      <c r="H145" s="56">
        <f t="shared" ref="H145:I145" si="113">G145</f>
        <v>0</v>
      </c>
      <c r="I145" s="56">
        <f t="shared" si="113"/>
        <v>0</v>
      </c>
      <c r="J145" s="56"/>
      <c r="K145" s="56"/>
      <c r="L145" s="56"/>
    </row>
    <row r="146" spans="1:12" hidden="1" x14ac:dyDescent="0.25">
      <c r="A146" s="64" t="s">
        <v>463</v>
      </c>
      <c r="B146" s="156"/>
      <c r="C146" s="55"/>
      <c r="D146" s="65">
        <f t="shared" si="112"/>
        <v>0</v>
      </c>
      <c r="E146" s="65">
        <f t="shared" si="112"/>
        <v>0</v>
      </c>
      <c r="F146" s="65">
        <f t="shared" si="112"/>
        <v>0</v>
      </c>
      <c r="G146" s="56"/>
      <c r="H146" s="56">
        <f t="shared" ref="H146:I146" si="114">G146</f>
        <v>0</v>
      </c>
      <c r="I146" s="56">
        <f t="shared" si="114"/>
        <v>0</v>
      </c>
      <c r="J146" s="56"/>
      <c r="K146" s="56"/>
      <c r="L146" s="56"/>
    </row>
    <row r="147" spans="1:12" ht="27.75" hidden="1" customHeight="1" x14ac:dyDescent="0.25">
      <c r="A147" s="64" t="s">
        <v>465</v>
      </c>
      <c r="B147" s="156"/>
      <c r="C147" s="55"/>
      <c r="D147" s="65">
        <f t="shared" si="112"/>
        <v>0</v>
      </c>
      <c r="E147" s="65">
        <f t="shared" si="112"/>
        <v>0</v>
      </c>
      <c r="F147" s="65">
        <f t="shared" si="112"/>
        <v>0</v>
      </c>
      <c r="G147" s="56"/>
      <c r="H147" s="56">
        <f t="shared" ref="H147:I147" si="115">G147</f>
        <v>0</v>
      </c>
      <c r="I147" s="56">
        <f t="shared" si="115"/>
        <v>0</v>
      </c>
      <c r="J147" s="56"/>
      <c r="K147" s="56"/>
      <c r="L147" s="56"/>
    </row>
    <row r="148" spans="1:12" ht="34.5" hidden="1" x14ac:dyDescent="0.25">
      <c r="A148" s="64" t="s">
        <v>467</v>
      </c>
      <c r="B148" s="156"/>
      <c r="C148" s="55"/>
      <c r="D148" s="65">
        <f t="shared" si="112"/>
        <v>0</v>
      </c>
      <c r="E148" s="65">
        <f t="shared" si="112"/>
        <v>0</v>
      </c>
      <c r="F148" s="65">
        <f t="shared" si="112"/>
        <v>0</v>
      </c>
      <c r="G148" s="56"/>
      <c r="H148" s="56">
        <f t="shared" ref="H148:I148" si="116">G148</f>
        <v>0</v>
      </c>
      <c r="I148" s="56">
        <f t="shared" si="116"/>
        <v>0</v>
      </c>
      <c r="J148" s="56"/>
      <c r="K148" s="56"/>
      <c r="L148" s="56"/>
    </row>
    <row r="149" spans="1:12" hidden="1" x14ac:dyDescent="0.25">
      <c r="A149" s="64" t="s">
        <v>469</v>
      </c>
      <c r="B149" s="156"/>
      <c r="C149" s="55"/>
      <c r="D149" s="65">
        <f t="shared" si="112"/>
        <v>0</v>
      </c>
      <c r="E149" s="65">
        <f t="shared" si="112"/>
        <v>0</v>
      </c>
      <c r="F149" s="65">
        <f t="shared" si="112"/>
        <v>0</v>
      </c>
      <c r="G149" s="56"/>
      <c r="H149" s="56">
        <f t="shared" ref="H149:I149" si="117">G149</f>
        <v>0</v>
      </c>
      <c r="I149" s="56">
        <f t="shared" si="117"/>
        <v>0</v>
      </c>
      <c r="J149" s="56"/>
      <c r="K149" s="56"/>
      <c r="L149" s="56"/>
    </row>
    <row r="150" spans="1:12" ht="33" hidden="1" customHeight="1" x14ac:dyDescent="0.25">
      <c r="A150" s="64" t="s">
        <v>471</v>
      </c>
      <c r="B150" s="156"/>
      <c r="C150" s="55"/>
      <c r="D150" s="65">
        <f t="shared" si="112"/>
        <v>0</v>
      </c>
      <c r="E150" s="65">
        <f t="shared" si="112"/>
        <v>0</v>
      </c>
      <c r="F150" s="65">
        <f t="shared" si="112"/>
        <v>0</v>
      </c>
      <c r="G150" s="56"/>
      <c r="H150" s="56">
        <f t="shared" ref="H150:I150" si="118">G150</f>
        <v>0</v>
      </c>
      <c r="I150" s="56">
        <f t="shared" si="118"/>
        <v>0</v>
      </c>
      <c r="J150" s="56"/>
      <c r="K150" s="56"/>
      <c r="L150" s="56"/>
    </row>
    <row r="151" spans="1:12" hidden="1" x14ac:dyDescent="0.25">
      <c r="A151" s="64" t="s">
        <v>473</v>
      </c>
      <c r="B151" s="156"/>
      <c r="C151" s="55"/>
      <c r="D151" s="65">
        <f t="shared" si="112"/>
        <v>0</v>
      </c>
      <c r="E151" s="65">
        <f t="shared" si="112"/>
        <v>0</v>
      </c>
      <c r="F151" s="65">
        <f t="shared" si="112"/>
        <v>0</v>
      </c>
      <c r="G151" s="56"/>
      <c r="H151" s="56">
        <f t="shared" ref="H151:I151" si="119">G151</f>
        <v>0</v>
      </c>
      <c r="I151" s="56">
        <f t="shared" si="119"/>
        <v>0</v>
      </c>
      <c r="J151" s="56"/>
      <c r="K151" s="56"/>
      <c r="L151" s="56"/>
    </row>
    <row r="152" spans="1:12" ht="34.5" hidden="1" x14ac:dyDescent="0.25">
      <c r="A152" s="64" t="s">
        <v>475</v>
      </c>
      <c r="B152" s="156"/>
      <c r="C152" s="55"/>
      <c r="D152" s="65">
        <f t="shared" si="112"/>
        <v>0</v>
      </c>
      <c r="E152" s="65">
        <f t="shared" si="112"/>
        <v>0</v>
      </c>
      <c r="F152" s="65">
        <f t="shared" si="112"/>
        <v>0</v>
      </c>
      <c r="G152" s="56"/>
      <c r="H152" s="56">
        <f t="shared" ref="H152:I152" si="120">G152</f>
        <v>0</v>
      </c>
      <c r="I152" s="56">
        <f t="shared" si="120"/>
        <v>0</v>
      </c>
      <c r="J152" s="56"/>
      <c r="K152" s="56"/>
      <c r="L152" s="56"/>
    </row>
    <row r="153" spans="1:12" ht="23.25" hidden="1" x14ac:dyDescent="0.25">
      <c r="A153" s="64" t="s">
        <v>477</v>
      </c>
      <c r="B153" s="156"/>
      <c r="C153" s="55"/>
      <c r="D153" s="65">
        <f t="shared" si="112"/>
        <v>0</v>
      </c>
      <c r="E153" s="65">
        <f t="shared" si="112"/>
        <v>0</v>
      </c>
      <c r="F153" s="65">
        <f t="shared" si="112"/>
        <v>0</v>
      </c>
      <c r="G153" s="56"/>
      <c r="H153" s="56">
        <f t="shared" ref="H153:I153" si="121">G153</f>
        <v>0</v>
      </c>
      <c r="I153" s="56">
        <f t="shared" si="121"/>
        <v>0</v>
      </c>
      <c r="J153" s="56"/>
      <c r="K153" s="56"/>
      <c r="L153" s="56"/>
    </row>
    <row r="154" spans="1:12" ht="23.25" hidden="1" x14ac:dyDescent="0.25">
      <c r="A154" s="64" t="s">
        <v>479</v>
      </c>
      <c r="B154" s="156"/>
      <c r="C154" s="55"/>
      <c r="D154" s="65">
        <f t="shared" si="112"/>
        <v>0</v>
      </c>
      <c r="E154" s="65">
        <f t="shared" si="112"/>
        <v>0</v>
      </c>
      <c r="F154" s="65">
        <f t="shared" si="112"/>
        <v>0</v>
      </c>
      <c r="G154" s="56"/>
      <c r="H154" s="56">
        <f t="shared" ref="H154:I154" si="122">G154</f>
        <v>0</v>
      </c>
      <c r="I154" s="56">
        <f t="shared" si="122"/>
        <v>0</v>
      </c>
      <c r="J154" s="56"/>
      <c r="K154" s="56"/>
      <c r="L154" s="56"/>
    </row>
    <row r="155" spans="1:12" hidden="1" x14ac:dyDescent="0.25">
      <c r="A155" s="64" t="s">
        <v>288</v>
      </c>
      <c r="B155" s="156"/>
      <c r="C155" s="55"/>
      <c r="D155" s="65">
        <f t="shared" si="112"/>
        <v>0</v>
      </c>
      <c r="E155" s="65">
        <f t="shared" si="112"/>
        <v>0</v>
      </c>
      <c r="F155" s="65">
        <f t="shared" si="112"/>
        <v>0</v>
      </c>
      <c r="G155" s="56"/>
      <c r="H155" s="56">
        <f t="shared" ref="H155:I155" si="123">G155</f>
        <v>0</v>
      </c>
      <c r="I155" s="56">
        <f t="shared" si="123"/>
        <v>0</v>
      </c>
      <c r="J155" s="56"/>
      <c r="K155" s="56"/>
      <c r="L155" s="56"/>
    </row>
    <row r="156" spans="1:12" hidden="1" x14ac:dyDescent="0.25">
      <c r="A156" s="64" t="s">
        <v>482</v>
      </c>
      <c r="B156" s="156"/>
      <c r="C156" s="55"/>
      <c r="D156" s="65">
        <f t="shared" si="112"/>
        <v>0</v>
      </c>
      <c r="E156" s="65">
        <f t="shared" si="112"/>
        <v>0</v>
      </c>
      <c r="F156" s="65">
        <f t="shared" si="112"/>
        <v>0</v>
      </c>
      <c r="G156" s="56"/>
      <c r="H156" s="56">
        <f t="shared" ref="H156:I156" si="124">G156</f>
        <v>0</v>
      </c>
      <c r="I156" s="56">
        <f t="shared" si="124"/>
        <v>0</v>
      </c>
      <c r="J156" s="56"/>
      <c r="K156" s="56"/>
      <c r="L156" s="56"/>
    </row>
    <row r="157" spans="1:12" ht="45.75" hidden="1" x14ac:dyDescent="0.25">
      <c r="A157" s="64" t="s">
        <v>484</v>
      </c>
      <c r="B157" s="156"/>
      <c r="C157" s="55"/>
      <c r="D157" s="65">
        <f t="shared" si="112"/>
        <v>0</v>
      </c>
      <c r="E157" s="65">
        <f t="shared" si="112"/>
        <v>0</v>
      </c>
      <c r="F157" s="65">
        <f t="shared" si="112"/>
        <v>0</v>
      </c>
      <c r="G157" s="56"/>
      <c r="H157" s="56">
        <f t="shared" ref="H157:I157" si="125">G157</f>
        <v>0</v>
      </c>
      <c r="I157" s="56">
        <f t="shared" si="125"/>
        <v>0</v>
      </c>
      <c r="J157" s="56"/>
      <c r="K157" s="56"/>
      <c r="L157" s="56"/>
    </row>
    <row r="158" spans="1:12" ht="23.25" hidden="1" x14ac:dyDescent="0.25">
      <c r="A158" s="64" t="s">
        <v>486</v>
      </c>
      <c r="B158" s="156"/>
      <c r="C158" s="55"/>
      <c r="D158" s="65">
        <f t="shared" ref="D158" si="126">G158+J158</f>
        <v>0</v>
      </c>
      <c r="E158" s="65">
        <f t="shared" ref="E158" si="127">H158+K158</f>
        <v>0</v>
      </c>
      <c r="F158" s="65">
        <f t="shared" ref="F158" si="128">I158+L158</f>
        <v>0</v>
      </c>
      <c r="G158" s="56"/>
      <c r="H158" s="56">
        <f t="shared" ref="H158:I158" si="129">G158</f>
        <v>0</v>
      </c>
      <c r="I158" s="56">
        <f t="shared" si="129"/>
        <v>0</v>
      </c>
      <c r="J158" s="56"/>
      <c r="K158" s="56"/>
      <c r="L158" s="56"/>
    </row>
    <row r="159" spans="1:12" ht="23.25" hidden="1" x14ac:dyDescent="0.25">
      <c r="A159" s="64" t="s">
        <v>488</v>
      </c>
      <c r="B159" s="156"/>
      <c r="C159" s="55"/>
      <c r="D159" s="65">
        <f t="shared" si="112"/>
        <v>0</v>
      </c>
      <c r="E159" s="65">
        <f t="shared" si="112"/>
        <v>0</v>
      </c>
      <c r="F159" s="65">
        <f t="shared" si="112"/>
        <v>0</v>
      </c>
      <c r="G159" s="56"/>
      <c r="H159" s="56">
        <f t="shared" ref="H159:I159" si="130">G159</f>
        <v>0</v>
      </c>
      <c r="I159" s="56">
        <f t="shared" si="130"/>
        <v>0</v>
      </c>
      <c r="J159" s="56"/>
      <c r="K159" s="56"/>
      <c r="L159" s="56"/>
    </row>
    <row r="160" spans="1:12" ht="23.25" hidden="1" x14ac:dyDescent="0.25">
      <c r="A160" s="64" t="s">
        <v>490</v>
      </c>
      <c r="B160" s="156"/>
      <c r="C160" s="55"/>
      <c r="D160" s="65">
        <f t="shared" ref="D160" si="131">G160+J160</f>
        <v>0</v>
      </c>
      <c r="E160" s="65">
        <f t="shared" ref="E160" si="132">H160+K160</f>
        <v>0</v>
      </c>
      <c r="F160" s="65">
        <f t="shared" ref="F160" si="133">I160+L160</f>
        <v>0</v>
      </c>
      <c r="G160" s="56"/>
      <c r="H160" s="56">
        <f t="shared" ref="H160:I160" si="134">G160</f>
        <v>0</v>
      </c>
      <c r="I160" s="56">
        <f t="shared" si="134"/>
        <v>0</v>
      </c>
      <c r="J160" s="56"/>
      <c r="K160" s="56"/>
      <c r="L160" s="56"/>
    </row>
    <row r="161" spans="1:12" hidden="1" x14ac:dyDescent="0.25">
      <c r="A161" s="64" t="s">
        <v>288</v>
      </c>
      <c r="B161" s="156"/>
      <c r="C161" s="55"/>
      <c r="D161" s="65">
        <f t="shared" ref="D161" si="135">G161+J161</f>
        <v>0</v>
      </c>
      <c r="E161" s="65">
        <f t="shared" ref="E161" si="136">H161+K161</f>
        <v>0</v>
      </c>
      <c r="F161" s="65">
        <f t="shared" ref="F161" si="137">I161+L161</f>
        <v>0</v>
      </c>
      <c r="G161" s="56"/>
      <c r="H161" s="56">
        <f t="shared" ref="H161:I161" si="138">G161</f>
        <v>0</v>
      </c>
      <c r="I161" s="56">
        <f t="shared" si="138"/>
        <v>0</v>
      </c>
      <c r="J161" s="56"/>
      <c r="K161" s="56"/>
      <c r="L161" s="56"/>
    </row>
    <row r="162" spans="1:12" hidden="1" x14ac:dyDescent="0.25">
      <c r="A162" s="64" t="s">
        <v>493</v>
      </c>
      <c r="B162" s="156"/>
      <c r="C162" s="55"/>
      <c r="D162" s="65">
        <f t="shared" si="112"/>
        <v>0</v>
      </c>
      <c r="E162" s="65">
        <f t="shared" si="112"/>
        <v>0</v>
      </c>
      <c r="F162" s="65">
        <f t="shared" si="112"/>
        <v>0</v>
      </c>
      <c r="G162" s="56"/>
      <c r="H162" s="56">
        <f t="shared" ref="H162:I162" si="139">G162</f>
        <v>0</v>
      </c>
      <c r="I162" s="56">
        <f t="shared" si="139"/>
        <v>0</v>
      </c>
      <c r="J162" s="56"/>
      <c r="K162" s="56"/>
      <c r="L162" s="56"/>
    </row>
    <row r="163" spans="1:12" ht="23.25" hidden="1" x14ac:dyDescent="0.25">
      <c r="A163" s="64" t="s">
        <v>495</v>
      </c>
      <c r="B163" s="156"/>
      <c r="C163" s="55"/>
      <c r="D163" s="65">
        <f t="shared" si="112"/>
        <v>0</v>
      </c>
      <c r="E163" s="65">
        <f t="shared" si="112"/>
        <v>0</v>
      </c>
      <c r="F163" s="65">
        <f t="shared" si="112"/>
        <v>0</v>
      </c>
      <c r="G163" s="56"/>
      <c r="H163" s="56">
        <f t="shared" ref="H163:I163" si="140">G163</f>
        <v>0</v>
      </c>
      <c r="I163" s="56">
        <f t="shared" si="140"/>
        <v>0</v>
      </c>
      <c r="J163" s="56"/>
      <c r="K163" s="56"/>
      <c r="L163" s="56"/>
    </row>
    <row r="164" spans="1:12" ht="68.25" hidden="1" x14ac:dyDescent="0.25">
      <c r="A164" s="64" t="s">
        <v>497</v>
      </c>
      <c r="B164" s="156"/>
      <c r="C164" s="55"/>
      <c r="D164" s="65">
        <f t="shared" si="112"/>
        <v>0</v>
      </c>
      <c r="E164" s="65">
        <f t="shared" si="112"/>
        <v>0</v>
      </c>
      <c r="F164" s="65">
        <f t="shared" si="112"/>
        <v>0</v>
      </c>
      <c r="G164" s="56"/>
      <c r="H164" s="56">
        <f t="shared" ref="H164:I164" si="141">G164</f>
        <v>0</v>
      </c>
      <c r="I164" s="56">
        <f t="shared" si="141"/>
        <v>0</v>
      </c>
      <c r="J164" s="56"/>
      <c r="K164" s="56"/>
      <c r="L164" s="56"/>
    </row>
    <row r="165" spans="1:12" hidden="1" x14ac:dyDescent="0.25">
      <c r="A165" s="64" t="s">
        <v>288</v>
      </c>
      <c r="B165" s="156"/>
      <c r="C165" s="55"/>
      <c r="D165" s="65">
        <f t="shared" si="112"/>
        <v>0</v>
      </c>
      <c r="E165" s="65">
        <f t="shared" si="112"/>
        <v>0</v>
      </c>
      <c r="F165" s="65">
        <f t="shared" si="112"/>
        <v>0</v>
      </c>
      <c r="G165" s="56"/>
      <c r="H165" s="56">
        <f t="shared" ref="H165:I165" si="142">G165</f>
        <v>0</v>
      </c>
      <c r="I165" s="56">
        <f t="shared" si="142"/>
        <v>0</v>
      </c>
      <c r="J165" s="56"/>
      <c r="K165" s="56"/>
      <c r="L165" s="56"/>
    </row>
    <row r="166" spans="1:12" hidden="1" x14ac:dyDescent="0.25">
      <c r="A166" s="64" t="s">
        <v>500</v>
      </c>
      <c r="B166" s="156"/>
      <c r="C166" s="55"/>
      <c r="D166" s="65">
        <f t="shared" si="112"/>
        <v>0</v>
      </c>
      <c r="E166" s="65">
        <f t="shared" si="112"/>
        <v>0</v>
      </c>
      <c r="F166" s="65">
        <f t="shared" si="112"/>
        <v>0</v>
      </c>
      <c r="G166" s="56"/>
      <c r="H166" s="56">
        <f t="shared" ref="H166:I166" si="143">G166</f>
        <v>0</v>
      </c>
      <c r="I166" s="56">
        <f t="shared" si="143"/>
        <v>0</v>
      </c>
      <c r="J166" s="56"/>
      <c r="K166" s="56"/>
      <c r="L166" s="56"/>
    </row>
    <row r="167" spans="1:12" ht="23.25" hidden="1" x14ac:dyDescent="0.25">
      <c r="A167" s="64" t="s">
        <v>502</v>
      </c>
      <c r="B167" s="156"/>
      <c r="C167" s="55"/>
      <c r="D167" s="65">
        <f t="shared" si="112"/>
        <v>0</v>
      </c>
      <c r="E167" s="65">
        <f t="shared" si="112"/>
        <v>0</v>
      </c>
      <c r="F167" s="65">
        <f t="shared" si="112"/>
        <v>0</v>
      </c>
      <c r="G167" s="56"/>
      <c r="H167" s="56">
        <f t="shared" ref="H167:I167" si="144">G167</f>
        <v>0</v>
      </c>
      <c r="I167" s="56">
        <f t="shared" si="144"/>
        <v>0</v>
      </c>
      <c r="J167" s="56"/>
      <c r="K167" s="56"/>
      <c r="L167" s="56"/>
    </row>
    <row r="168" spans="1:12" ht="68.25" hidden="1" x14ac:dyDescent="0.25">
      <c r="A168" s="64" t="s">
        <v>504</v>
      </c>
      <c r="B168" s="156"/>
      <c r="C168" s="55"/>
      <c r="D168" s="65">
        <f t="shared" si="112"/>
        <v>0</v>
      </c>
      <c r="E168" s="65">
        <f t="shared" si="112"/>
        <v>0</v>
      </c>
      <c r="F168" s="65">
        <f t="shared" si="112"/>
        <v>0</v>
      </c>
      <c r="G168" s="56"/>
      <c r="H168" s="56">
        <f t="shared" ref="H168:I168" si="145">G168</f>
        <v>0</v>
      </c>
      <c r="I168" s="56">
        <f t="shared" si="145"/>
        <v>0</v>
      </c>
      <c r="J168" s="56"/>
      <c r="K168" s="56"/>
      <c r="L168" s="56"/>
    </row>
    <row r="169" spans="1:12" hidden="1" x14ac:dyDescent="0.25">
      <c r="A169" s="64" t="s">
        <v>288</v>
      </c>
      <c r="B169" s="156"/>
      <c r="C169" s="55"/>
      <c r="D169" s="65">
        <f t="shared" si="112"/>
        <v>0</v>
      </c>
      <c r="E169" s="65">
        <f t="shared" si="112"/>
        <v>0</v>
      </c>
      <c r="F169" s="65">
        <f t="shared" si="112"/>
        <v>0</v>
      </c>
      <c r="G169" s="56"/>
      <c r="H169" s="56">
        <f t="shared" ref="H169:I169" si="146">G169</f>
        <v>0</v>
      </c>
      <c r="I169" s="56">
        <f t="shared" si="146"/>
        <v>0</v>
      </c>
      <c r="J169" s="56"/>
      <c r="K169" s="56"/>
      <c r="L169" s="56"/>
    </row>
    <row r="170" spans="1:12" x14ac:dyDescent="0.25">
      <c r="A170" s="61" t="s">
        <v>157</v>
      </c>
      <c r="B170" s="155"/>
      <c r="C170" s="62"/>
      <c r="D170" s="63">
        <f>SUM(D171:D176)</f>
        <v>0</v>
      </c>
      <c r="E170" s="63">
        <f t="shared" ref="E170:L170" si="147">SUM(E171:E176)</f>
        <v>0</v>
      </c>
      <c r="F170" s="63">
        <f t="shared" si="147"/>
        <v>0</v>
      </c>
      <c r="G170" s="63">
        <f t="shared" si="147"/>
        <v>0</v>
      </c>
      <c r="H170" s="63">
        <f t="shared" si="147"/>
        <v>0</v>
      </c>
      <c r="I170" s="63">
        <f t="shared" si="147"/>
        <v>0</v>
      </c>
      <c r="J170" s="63">
        <f t="shared" si="147"/>
        <v>0</v>
      </c>
      <c r="K170" s="63">
        <f t="shared" si="147"/>
        <v>0</v>
      </c>
      <c r="L170" s="63">
        <f t="shared" si="147"/>
        <v>0</v>
      </c>
    </row>
    <row r="171" spans="1:12" ht="45.75" x14ac:dyDescent="0.25">
      <c r="A171" s="64" t="s">
        <v>507</v>
      </c>
      <c r="B171" s="156"/>
      <c r="C171" s="55"/>
      <c r="D171" s="65">
        <f t="shared" si="112"/>
        <v>0</v>
      </c>
      <c r="E171" s="65">
        <f t="shared" si="112"/>
        <v>0</v>
      </c>
      <c r="F171" s="65">
        <f t="shared" si="112"/>
        <v>0</v>
      </c>
      <c r="G171" s="56"/>
      <c r="H171" s="56">
        <f>G171</f>
        <v>0</v>
      </c>
      <c r="I171" s="56">
        <f>H171</f>
        <v>0</v>
      </c>
      <c r="J171" s="56"/>
      <c r="K171" s="56"/>
      <c r="L171" s="56"/>
    </row>
    <row r="172" spans="1:12" s="163" customFormat="1" ht="24" customHeight="1" x14ac:dyDescent="0.25">
      <c r="A172" s="64" t="s">
        <v>508</v>
      </c>
      <c r="B172" s="160"/>
      <c r="C172" s="161"/>
      <c r="D172" s="65">
        <f t="shared" ref="D172" si="148">G172+J172</f>
        <v>0</v>
      </c>
      <c r="E172" s="65">
        <f t="shared" ref="E172" si="149">H172+K172</f>
        <v>0</v>
      </c>
      <c r="F172" s="65">
        <f t="shared" ref="F172" si="150">I172+L172</f>
        <v>0</v>
      </c>
      <c r="G172" s="56"/>
      <c r="H172" s="56">
        <f t="shared" ref="H172:I172" si="151">G172</f>
        <v>0</v>
      </c>
      <c r="I172" s="56">
        <f t="shared" si="151"/>
        <v>0</v>
      </c>
      <c r="J172" s="56"/>
      <c r="K172" s="56"/>
      <c r="L172" s="56"/>
    </row>
    <row r="173" spans="1:12" x14ac:dyDescent="0.25">
      <c r="A173" s="66" t="s">
        <v>224</v>
      </c>
      <c r="B173" s="156"/>
      <c r="C173" s="55"/>
      <c r="D173" s="65">
        <f t="shared" ref="D173:F186" si="152">G173+J173</f>
        <v>0</v>
      </c>
      <c r="E173" s="65">
        <f t="shared" si="152"/>
        <v>0</v>
      </c>
      <c r="F173" s="65">
        <f t="shared" si="152"/>
        <v>0</v>
      </c>
      <c r="G173" s="56"/>
      <c r="H173" s="56">
        <f t="shared" ref="H173:I173" si="153">G173</f>
        <v>0</v>
      </c>
      <c r="I173" s="56">
        <f t="shared" si="153"/>
        <v>0</v>
      </c>
      <c r="J173" s="56"/>
      <c r="K173" s="56">
        <f t="shared" ref="K173:L185" si="154">J173</f>
        <v>0</v>
      </c>
      <c r="L173" s="56">
        <f t="shared" si="154"/>
        <v>0</v>
      </c>
    </row>
    <row r="174" spans="1:12" x14ac:dyDescent="0.25">
      <c r="A174" s="64" t="s">
        <v>509</v>
      </c>
      <c r="B174" s="156"/>
      <c r="C174" s="55"/>
      <c r="D174" s="65">
        <f t="shared" si="152"/>
        <v>0</v>
      </c>
      <c r="E174" s="65">
        <f t="shared" si="152"/>
        <v>0</v>
      </c>
      <c r="F174" s="65">
        <f t="shared" si="152"/>
        <v>0</v>
      </c>
      <c r="G174" s="56"/>
      <c r="H174" s="56">
        <f t="shared" ref="H174:I174" si="155">G174</f>
        <v>0</v>
      </c>
      <c r="I174" s="56">
        <f t="shared" si="155"/>
        <v>0</v>
      </c>
      <c r="J174" s="56"/>
      <c r="K174" s="56">
        <f t="shared" si="154"/>
        <v>0</v>
      </c>
      <c r="L174" s="56">
        <f t="shared" si="154"/>
        <v>0</v>
      </c>
    </row>
    <row r="175" spans="1:12" x14ac:dyDescent="0.25">
      <c r="A175" s="64" t="s">
        <v>164</v>
      </c>
      <c r="B175" s="156"/>
      <c r="C175" s="55"/>
      <c r="D175" s="65">
        <f t="shared" si="152"/>
        <v>0</v>
      </c>
      <c r="E175" s="65">
        <f t="shared" si="152"/>
        <v>0</v>
      </c>
      <c r="F175" s="65">
        <f t="shared" si="152"/>
        <v>0</v>
      </c>
      <c r="G175" s="56"/>
      <c r="H175" s="56">
        <f t="shared" ref="H175:I175" si="156">G175</f>
        <v>0</v>
      </c>
      <c r="I175" s="56">
        <f t="shared" si="156"/>
        <v>0</v>
      </c>
      <c r="J175" s="56"/>
      <c r="K175" s="56">
        <f t="shared" si="154"/>
        <v>0</v>
      </c>
      <c r="L175" s="56">
        <f t="shared" si="154"/>
        <v>0</v>
      </c>
    </row>
    <row r="176" spans="1:12" x14ac:dyDescent="0.25">
      <c r="A176" s="64" t="s">
        <v>85</v>
      </c>
      <c r="B176" s="156"/>
      <c r="C176" s="55"/>
      <c r="D176" s="65">
        <f t="shared" si="152"/>
        <v>0</v>
      </c>
      <c r="E176" s="65">
        <f t="shared" si="152"/>
        <v>0</v>
      </c>
      <c r="F176" s="65">
        <f t="shared" si="152"/>
        <v>0</v>
      </c>
      <c r="G176" s="56"/>
      <c r="H176" s="56">
        <f t="shared" ref="H176:I176" si="157">G176</f>
        <v>0</v>
      </c>
      <c r="I176" s="56">
        <f t="shared" si="157"/>
        <v>0</v>
      </c>
      <c r="J176" s="56"/>
      <c r="K176" s="56">
        <f t="shared" si="154"/>
        <v>0</v>
      </c>
      <c r="L176" s="56">
        <f t="shared" si="154"/>
        <v>0</v>
      </c>
    </row>
    <row r="177" spans="1:12" s="164" customFormat="1" hidden="1" x14ac:dyDescent="0.25">
      <c r="A177" s="61" t="s">
        <v>511</v>
      </c>
      <c r="B177" s="155"/>
      <c r="C177" s="62"/>
      <c r="D177" s="63">
        <f>SUM(D178:D186)</f>
        <v>0</v>
      </c>
      <c r="E177" s="63">
        <f t="shared" ref="E177:L177" si="158">SUM(E178:E186)</f>
        <v>0</v>
      </c>
      <c r="F177" s="63">
        <f t="shared" si="158"/>
        <v>0</v>
      </c>
      <c r="G177" s="63">
        <f t="shared" si="158"/>
        <v>0</v>
      </c>
      <c r="H177" s="63">
        <f t="shared" si="158"/>
        <v>0</v>
      </c>
      <c r="I177" s="63">
        <f t="shared" si="158"/>
        <v>0</v>
      </c>
      <c r="J177" s="63">
        <f t="shared" si="158"/>
        <v>0</v>
      </c>
      <c r="K177" s="63">
        <f t="shared" si="158"/>
        <v>0</v>
      </c>
      <c r="L177" s="63">
        <f t="shared" si="158"/>
        <v>0</v>
      </c>
    </row>
    <row r="178" spans="1:12" hidden="1" x14ac:dyDescent="0.25">
      <c r="A178" s="64" t="s">
        <v>514</v>
      </c>
      <c r="B178" s="156"/>
      <c r="C178" s="55"/>
      <c r="D178" s="65">
        <f t="shared" si="152"/>
        <v>0</v>
      </c>
      <c r="E178" s="65">
        <f t="shared" si="152"/>
        <v>0</v>
      </c>
      <c r="F178" s="65">
        <f t="shared" si="152"/>
        <v>0</v>
      </c>
      <c r="G178" s="56"/>
      <c r="H178" s="56">
        <f t="shared" ref="H178:I185" si="159">G178</f>
        <v>0</v>
      </c>
      <c r="I178" s="56">
        <f t="shared" si="159"/>
        <v>0</v>
      </c>
      <c r="J178" s="56"/>
      <c r="K178" s="56">
        <f t="shared" si="154"/>
        <v>0</v>
      </c>
      <c r="L178" s="56">
        <f t="shared" si="154"/>
        <v>0</v>
      </c>
    </row>
    <row r="179" spans="1:12" ht="23.25" hidden="1" x14ac:dyDescent="0.25">
      <c r="A179" s="64" t="s">
        <v>516</v>
      </c>
      <c r="B179" s="156"/>
      <c r="C179" s="55"/>
      <c r="D179" s="65">
        <f t="shared" si="152"/>
        <v>0</v>
      </c>
      <c r="E179" s="65">
        <f t="shared" si="152"/>
        <v>0</v>
      </c>
      <c r="F179" s="65">
        <f t="shared" si="152"/>
        <v>0</v>
      </c>
      <c r="G179" s="56"/>
      <c r="H179" s="56">
        <f t="shared" si="159"/>
        <v>0</v>
      </c>
      <c r="I179" s="56">
        <f t="shared" si="159"/>
        <v>0</v>
      </c>
      <c r="J179" s="56"/>
      <c r="K179" s="56">
        <f t="shared" si="154"/>
        <v>0</v>
      </c>
      <c r="L179" s="56">
        <f t="shared" si="154"/>
        <v>0</v>
      </c>
    </row>
    <row r="180" spans="1:12" ht="45.75" hidden="1" x14ac:dyDescent="0.25">
      <c r="A180" s="64" t="s">
        <v>518</v>
      </c>
      <c r="B180" s="156"/>
      <c r="C180" s="55"/>
      <c r="D180" s="65">
        <f t="shared" si="152"/>
        <v>0</v>
      </c>
      <c r="E180" s="65">
        <f t="shared" si="152"/>
        <v>0</v>
      </c>
      <c r="F180" s="65">
        <f t="shared" si="152"/>
        <v>0</v>
      </c>
      <c r="G180" s="56"/>
      <c r="H180" s="56">
        <f t="shared" si="159"/>
        <v>0</v>
      </c>
      <c r="I180" s="56">
        <f t="shared" si="159"/>
        <v>0</v>
      </c>
      <c r="J180" s="56"/>
      <c r="K180" s="56">
        <f t="shared" si="154"/>
        <v>0</v>
      </c>
      <c r="L180" s="56">
        <f t="shared" si="154"/>
        <v>0</v>
      </c>
    </row>
    <row r="181" spans="1:12" ht="34.5" hidden="1" x14ac:dyDescent="0.25">
      <c r="A181" s="64" t="s">
        <v>520</v>
      </c>
      <c r="B181" s="156"/>
      <c r="C181" s="55"/>
      <c r="D181" s="65">
        <f t="shared" si="152"/>
        <v>0</v>
      </c>
      <c r="E181" s="65">
        <f t="shared" si="152"/>
        <v>0</v>
      </c>
      <c r="F181" s="65">
        <f t="shared" si="152"/>
        <v>0</v>
      </c>
      <c r="G181" s="56"/>
      <c r="H181" s="56">
        <f t="shared" si="159"/>
        <v>0</v>
      </c>
      <c r="I181" s="56">
        <f t="shared" si="159"/>
        <v>0</v>
      </c>
      <c r="J181" s="56"/>
      <c r="K181" s="56">
        <f t="shared" si="154"/>
        <v>0</v>
      </c>
      <c r="L181" s="56">
        <f t="shared" si="154"/>
        <v>0</v>
      </c>
    </row>
    <row r="182" spans="1:12" ht="38.25" hidden="1" customHeight="1" x14ac:dyDescent="0.25">
      <c r="A182" s="64" t="s">
        <v>522</v>
      </c>
      <c r="B182" s="156"/>
      <c r="C182" s="55"/>
      <c r="D182" s="65">
        <f t="shared" si="152"/>
        <v>0</v>
      </c>
      <c r="E182" s="65">
        <f t="shared" si="152"/>
        <v>0</v>
      </c>
      <c r="F182" s="65">
        <f t="shared" si="152"/>
        <v>0</v>
      </c>
      <c r="G182" s="56"/>
      <c r="H182" s="56">
        <f t="shared" si="159"/>
        <v>0</v>
      </c>
      <c r="I182" s="56">
        <f t="shared" si="159"/>
        <v>0</v>
      </c>
      <c r="J182" s="56"/>
      <c r="K182" s="56">
        <f t="shared" si="154"/>
        <v>0</v>
      </c>
      <c r="L182" s="56">
        <f t="shared" si="154"/>
        <v>0</v>
      </c>
    </row>
    <row r="183" spans="1:12" ht="23.25" hidden="1" x14ac:dyDescent="0.25">
      <c r="A183" s="64" t="s">
        <v>524</v>
      </c>
      <c r="B183" s="156"/>
      <c r="C183" s="55"/>
      <c r="D183" s="65">
        <f t="shared" si="152"/>
        <v>0</v>
      </c>
      <c r="E183" s="65">
        <f t="shared" si="152"/>
        <v>0</v>
      </c>
      <c r="F183" s="65">
        <f t="shared" si="152"/>
        <v>0</v>
      </c>
      <c r="G183" s="56"/>
      <c r="H183" s="56">
        <f t="shared" si="159"/>
        <v>0</v>
      </c>
      <c r="I183" s="56">
        <f t="shared" si="159"/>
        <v>0</v>
      </c>
      <c r="J183" s="56"/>
      <c r="K183" s="56">
        <f t="shared" si="154"/>
        <v>0</v>
      </c>
      <c r="L183" s="56">
        <f t="shared" si="154"/>
        <v>0</v>
      </c>
    </row>
    <row r="184" spans="1:12" ht="34.5" hidden="1" x14ac:dyDescent="0.25">
      <c r="A184" s="64" t="s">
        <v>526</v>
      </c>
      <c r="B184" s="156"/>
      <c r="C184" s="55"/>
      <c r="D184" s="65">
        <f t="shared" si="152"/>
        <v>0</v>
      </c>
      <c r="E184" s="65">
        <f t="shared" si="152"/>
        <v>0</v>
      </c>
      <c r="F184" s="65">
        <f t="shared" si="152"/>
        <v>0</v>
      </c>
      <c r="G184" s="56"/>
      <c r="H184" s="56">
        <f t="shared" si="159"/>
        <v>0</v>
      </c>
      <c r="I184" s="56">
        <f t="shared" si="159"/>
        <v>0</v>
      </c>
      <c r="J184" s="56"/>
      <c r="K184" s="56">
        <f t="shared" si="154"/>
        <v>0</v>
      </c>
      <c r="L184" s="56">
        <f t="shared" si="154"/>
        <v>0</v>
      </c>
    </row>
    <row r="185" spans="1:12" ht="34.5" hidden="1" x14ac:dyDescent="0.25">
      <c r="A185" s="64" t="s">
        <v>528</v>
      </c>
      <c r="B185" s="156"/>
      <c r="C185" s="55"/>
      <c r="D185" s="65">
        <f t="shared" si="152"/>
        <v>0</v>
      </c>
      <c r="E185" s="65">
        <f t="shared" si="152"/>
        <v>0</v>
      </c>
      <c r="F185" s="65">
        <f t="shared" si="152"/>
        <v>0</v>
      </c>
      <c r="G185" s="56"/>
      <c r="H185" s="56">
        <f t="shared" si="159"/>
        <v>0</v>
      </c>
      <c r="I185" s="56">
        <f t="shared" si="159"/>
        <v>0</v>
      </c>
      <c r="J185" s="56"/>
      <c r="K185" s="56">
        <f t="shared" si="154"/>
        <v>0</v>
      </c>
      <c r="L185" s="56">
        <f t="shared" si="154"/>
        <v>0</v>
      </c>
    </row>
    <row r="186" spans="1:12" s="163" customFormat="1" hidden="1" x14ac:dyDescent="0.25">
      <c r="A186" s="64" t="s">
        <v>530</v>
      </c>
      <c r="B186" s="160"/>
      <c r="C186" s="161"/>
      <c r="D186" s="65">
        <f t="shared" si="152"/>
        <v>0</v>
      </c>
      <c r="E186" s="65">
        <f t="shared" ref="E186" si="160">H186+K186</f>
        <v>0</v>
      </c>
      <c r="F186" s="65">
        <f t="shared" ref="F186" si="161">I186+L186</f>
        <v>0</v>
      </c>
      <c r="G186" s="56"/>
      <c r="H186" s="56">
        <f t="shared" ref="H186" si="162">G186</f>
        <v>0</v>
      </c>
      <c r="I186" s="56">
        <f t="shared" ref="I186" si="163">H186</f>
        <v>0</v>
      </c>
      <c r="J186" s="56"/>
      <c r="K186" s="56">
        <f t="shared" ref="K186" si="164">J186</f>
        <v>0</v>
      </c>
      <c r="L186" s="56">
        <f t="shared" ref="L186" si="165">K186</f>
        <v>0</v>
      </c>
    </row>
    <row r="187" spans="1:12" s="164" customFormat="1" hidden="1" x14ac:dyDescent="0.25">
      <c r="A187" s="167" t="s">
        <v>166</v>
      </c>
      <c r="B187" s="155"/>
      <c r="C187" s="62"/>
      <c r="D187" s="63">
        <f t="shared" ref="D187:L187" si="166">SUM(D188:D191)</f>
        <v>0</v>
      </c>
      <c r="E187" s="63">
        <f t="shared" si="166"/>
        <v>0</v>
      </c>
      <c r="F187" s="63">
        <f t="shared" si="166"/>
        <v>0</v>
      </c>
      <c r="G187" s="63">
        <f t="shared" si="166"/>
        <v>0</v>
      </c>
      <c r="H187" s="63">
        <f t="shared" si="166"/>
        <v>0</v>
      </c>
      <c r="I187" s="63">
        <f t="shared" si="166"/>
        <v>0</v>
      </c>
      <c r="J187" s="63">
        <f t="shared" si="166"/>
        <v>0</v>
      </c>
      <c r="K187" s="63">
        <f t="shared" si="166"/>
        <v>0</v>
      </c>
      <c r="L187" s="63">
        <f t="shared" si="166"/>
        <v>0</v>
      </c>
    </row>
    <row r="188" spans="1:12" ht="23.25" hidden="1" x14ac:dyDescent="0.25">
      <c r="A188" s="67" t="s">
        <v>532</v>
      </c>
      <c r="B188" s="156"/>
      <c r="C188" s="55"/>
      <c r="D188" s="65">
        <f t="shared" ref="D188:F190" si="167">G188+J188</f>
        <v>0</v>
      </c>
      <c r="E188" s="65">
        <f t="shared" si="167"/>
        <v>0</v>
      </c>
      <c r="F188" s="65">
        <f t="shared" si="167"/>
        <v>0</v>
      </c>
      <c r="G188" s="56"/>
      <c r="H188" s="56">
        <f>G188</f>
        <v>0</v>
      </c>
      <c r="I188" s="56">
        <f>G188</f>
        <v>0</v>
      </c>
      <c r="J188" s="56"/>
      <c r="K188" s="56"/>
      <c r="L188" s="56"/>
    </row>
    <row r="189" spans="1:12" hidden="1" x14ac:dyDescent="0.25">
      <c r="A189" s="67" t="s">
        <v>598</v>
      </c>
      <c r="B189" s="156"/>
      <c r="C189" s="55"/>
      <c r="D189" s="65">
        <f t="shared" si="167"/>
        <v>0</v>
      </c>
      <c r="E189" s="65">
        <f t="shared" si="167"/>
        <v>0</v>
      </c>
      <c r="F189" s="65">
        <f t="shared" si="167"/>
        <v>0</v>
      </c>
      <c r="G189" s="56"/>
      <c r="H189" s="56">
        <f t="shared" ref="H189:H191" si="168">G189</f>
        <v>0</v>
      </c>
      <c r="I189" s="56">
        <f t="shared" ref="I189:I191" si="169">G189</f>
        <v>0</v>
      </c>
      <c r="J189" s="56"/>
      <c r="K189" s="56"/>
      <c r="L189" s="56"/>
    </row>
    <row r="190" spans="1:12" hidden="1" x14ac:dyDescent="0.25">
      <c r="A190" s="64" t="s">
        <v>534</v>
      </c>
      <c r="B190" s="156"/>
      <c r="C190" s="55"/>
      <c r="D190" s="65">
        <f t="shared" si="167"/>
        <v>0</v>
      </c>
      <c r="E190" s="65">
        <f t="shared" si="167"/>
        <v>0</v>
      </c>
      <c r="F190" s="65">
        <f t="shared" si="167"/>
        <v>0</v>
      </c>
      <c r="G190" s="56"/>
      <c r="H190" s="56">
        <f t="shared" si="168"/>
        <v>0</v>
      </c>
      <c r="I190" s="56">
        <f t="shared" si="169"/>
        <v>0</v>
      </c>
      <c r="J190" s="56"/>
      <c r="K190" s="56"/>
      <c r="L190" s="56"/>
    </row>
    <row r="191" spans="1:12" hidden="1" x14ac:dyDescent="0.25">
      <c r="A191" s="64" t="s">
        <v>536</v>
      </c>
      <c r="B191" s="156"/>
      <c r="C191" s="55"/>
      <c r="D191" s="65">
        <f t="shared" ref="D191" si="170">G191+J191</f>
        <v>0</v>
      </c>
      <c r="E191" s="65">
        <f t="shared" ref="E191" si="171">H191+K191</f>
        <v>0</v>
      </c>
      <c r="F191" s="65">
        <f t="shared" ref="F191" si="172">I191+L191</f>
        <v>0</v>
      </c>
      <c r="G191" s="56"/>
      <c r="H191" s="56">
        <f t="shared" si="168"/>
        <v>0</v>
      </c>
      <c r="I191" s="56">
        <f t="shared" si="169"/>
        <v>0</v>
      </c>
      <c r="J191" s="56"/>
      <c r="K191" s="56"/>
      <c r="L191" s="56"/>
    </row>
    <row r="192" spans="1:12" s="164" customFormat="1" hidden="1" x14ac:dyDescent="0.25">
      <c r="A192" s="61" t="s">
        <v>538</v>
      </c>
      <c r="B192" s="155"/>
      <c r="C192" s="62"/>
      <c r="D192" s="63">
        <f>SUM(D193:D196)</f>
        <v>0</v>
      </c>
      <c r="E192" s="63">
        <f t="shared" ref="E192:L192" si="173">SUM(E193:E196)</f>
        <v>0</v>
      </c>
      <c r="F192" s="63">
        <f t="shared" si="173"/>
        <v>0</v>
      </c>
      <c r="G192" s="63">
        <f t="shared" si="173"/>
        <v>0</v>
      </c>
      <c r="H192" s="63">
        <f t="shared" si="173"/>
        <v>0</v>
      </c>
      <c r="I192" s="63">
        <f t="shared" si="173"/>
        <v>0</v>
      </c>
      <c r="J192" s="63">
        <f t="shared" si="173"/>
        <v>0</v>
      </c>
      <c r="K192" s="63">
        <f t="shared" si="173"/>
        <v>0</v>
      </c>
      <c r="L192" s="63">
        <f t="shared" si="173"/>
        <v>0</v>
      </c>
    </row>
    <row r="193" spans="1:12" s="163" customFormat="1" hidden="1" x14ac:dyDescent="0.25">
      <c r="A193" s="64" t="s">
        <v>541</v>
      </c>
      <c r="B193" s="160"/>
      <c r="C193" s="161"/>
      <c r="D193" s="65">
        <f t="shared" ref="D193:D213" si="174">G193+J193</f>
        <v>0</v>
      </c>
      <c r="E193" s="65">
        <f t="shared" ref="E193:E213" si="175">H193+K193</f>
        <v>0</v>
      </c>
      <c r="F193" s="65">
        <f t="shared" ref="F193:F213" si="176">I193+L193</f>
        <v>0</v>
      </c>
      <c r="G193" s="56"/>
      <c r="H193" s="56">
        <f>'2а'!N195</f>
        <v>0</v>
      </c>
      <c r="I193" s="56">
        <f>'2а'!Q195</f>
        <v>0</v>
      </c>
      <c r="J193" s="56"/>
      <c r="K193" s="56"/>
      <c r="L193" s="56"/>
    </row>
    <row r="194" spans="1:12" ht="23.25" hidden="1" x14ac:dyDescent="0.25">
      <c r="A194" s="64" t="s">
        <v>543</v>
      </c>
      <c r="B194" s="156"/>
      <c r="C194" s="55"/>
      <c r="D194" s="65">
        <f t="shared" si="174"/>
        <v>0</v>
      </c>
      <c r="E194" s="65">
        <f t="shared" si="175"/>
        <v>0</v>
      </c>
      <c r="F194" s="65">
        <f t="shared" si="176"/>
        <v>0</v>
      </c>
      <c r="G194" s="56"/>
      <c r="H194" s="56">
        <f>'2а'!N196</f>
        <v>0</v>
      </c>
      <c r="I194" s="56">
        <f>'2а'!Q196</f>
        <v>0</v>
      </c>
      <c r="J194" s="56"/>
      <c r="K194" s="56"/>
      <c r="L194" s="56"/>
    </row>
    <row r="195" spans="1:12" hidden="1" x14ac:dyDescent="0.25">
      <c r="A195" s="64" t="s">
        <v>545</v>
      </c>
      <c r="B195" s="156"/>
      <c r="C195" s="55"/>
      <c r="D195" s="65">
        <f t="shared" si="174"/>
        <v>0</v>
      </c>
      <c r="E195" s="65">
        <f t="shared" si="175"/>
        <v>0</v>
      </c>
      <c r="F195" s="65">
        <f t="shared" si="176"/>
        <v>0</v>
      </c>
      <c r="G195" s="56"/>
      <c r="H195" s="56">
        <f>'2а'!N197</f>
        <v>0</v>
      </c>
      <c r="I195" s="56">
        <f>'2а'!Q197</f>
        <v>0</v>
      </c>
      <c r="J195" s="56"/>
      <c r="K195" s="56"/>
      <c r="L195" s="56"/>
    </row>
    <row r="196" spans="1:12" hidden="1" x14ac:dyDescent="0.25">
      <c r="A196" s="64" t="s">
        <v>85</v>
      </c>
      <c r="B196" s="156"/>
      <c r="C196" s="55"/>
      <c r="D196" s="65">
        <f t="shared" si="174"/>
        <v>0</v>
      </c>
      <c r="E196" s="65">
        <f t="shared" si="175"/>
        <v>0</v>
      </c>
      <c r="F196" s="65">
        <f t="shared" si="176"/>
        <v>0</v>
      </c>
      <c r="G196" s="56"/>
      <c r="H196" s="56">
        <f>'2а'!N198</f>
        <v>0</v>
      </c>
      <c r="I196" s="56">
        <f>'2а'!Q198</f>
        <v>0</v>
      </c>
      <c r="J196" s="56"/>
      <c r="K196" s="56"/>
      <c r="L196" s="56"/>
    </row>
    <row r="197" spans="1:12" s="164" customFormat="1" hidden="1" x14ac:dyDescent="0.25">
      <c r="A197" s="61" t="s">
        <v>548</v>
      </c>
      <c r="B197" s="155"/>
      <c r="C197" s="62"/>
      <c r="D197" s="63">
        <f>SUM(D198:D201)</f>
        <v>0</v>
      </c>
      <c r="E197" s="63">
        <f t="shared" ref="E197:L197" si="177">SUM(E198:E201)</f>
        <v>0</v>
      </c>
      <c r="F197" s="63">
        <f t="shared" si="177"/>
        <v>0</v>
      </c>
      <c r="G197" s="63">
        <f t="shared" si="177"/>
        <v>0</v>
      </c>
      <c r="H197" s="63">
        <f t="shared" si="177"/>
        <v>0</v>
      </c>
      <c r="I197" s="63">
        <f t="shared" si="177"/>
        <v>0</v>
      </c>
      <c r="J197" s="63">
        <f t="shared" si="177"/>
        <v>0</v>
      </c>
      <c r="K197" s="63">
        <f t="shared" si="177"/>
        <v>0</v>
      </c>
      <c r="L197" s="63">
        <f t="shared" si="177"/>
        <v>0</v>
      </c>
    </row>
    <row r="198" spans="1:12" ht="57" hidden="1" x14ac:dyDescent="0.25">
      <c r="A198" s="64" t="s">
        <v>551</v>
      </c>
      <c r="B198" s="156"/>
      <c r="C198" s="55"/>
      <c r="D198" s="65">
        <f t="shared" si="174"/>
        <v>0</v>
      </c>
      <c r="E198" s="65">
        <f t="shared" si="175"/>
        <v>0</v>
      </c>
      <c r="F198" s="65">
        <f t="shared" si="176"/>
        <v>0</v>
      </c>
      <c r="G198" s="56"/>
      <c r="H198" s="56">
        <f>'2а'!N200</f>
        <v>0</v>
      </c>
      <c r="I198" s="56">
        <f>'2а'!Q200</f>
        <v>0</v>
      </c>
      <c r="J198" s="56"/>
      <c r="K198" s="56"/>
      <c r="L198" s="56"/>
    </row>
    <row r="199" spans="1:12" hidden="1" x14ac:dyDescent="0.25">
      <c r="A199" s="64" t="s">
        <v>553</v>
      </c>
      <c r="B199" s="156"/>
      <c r="C199" s="55"/>
      <c r="D199" s="65">
        <f t="shared" si="174"/>
        <v>0</v>
      </c>
      <c r="E199" s="65">
        <f t="shared" si="175"/>
        <v>0</v>
      </c>
      <c r="F199" s="65">
        <f t="shared" si="176"/>
        <v>0</v>
      </c>
      <c r="G199" s="56"/>
      <c r="H199" s="56">
        <f>'2а'!N201</f>
        <v>0</v>
      </c>
      <c r="I199" s="56">
        <f>'2а'!Q201</f>
        <v>0</v>
      </c>
      <c r="J199" s="56"/>
      <c r="K199" s="56"/>
      <c r="L199" s="56"/>
    </row>
    <row r="200" spans="1:12" ht="23.25" hidden="1" x14ac:dyDescent="0.25">
      <c r="A200" s="64" t="s">
        <v>555</v>
      </c>
      <c r="B200" s="156"/>
      <c r="C200" s="55"/>
      <c r="D200" s="65">
        <f t="shared" si="174"/>
        <v>0</v>
      </c>
      <c r="E200" s="65">
        <f t="shared" si="175"/>
        <v>0</v>
      </c>
      <c r="F200" s="65">
        <f t="shared" si="176"/>
        <v>0</v>
      </c>
      <c r="G200" s="56"/>
      <c r="H200" s="56">
        <f>'2а'!N202</f>
        <v>0</v>
      </c>
      <c r="I200" s="56">
        <f>'2а'!Q202</f>
        <v>0</v>
      </c>
      <c r="J200" s="56"/>
      <c r="K200" s="56"/>
      <c r="L200" s="56"/>
    </row>
    <row r="201" spans="1:12" hidden="1" x14ac:dyDescent="0.25">
      <c r="A201" s="64" t="s">
        <v>85</v>
      </c>
      <c r="B201" s="156"/>
      <c r="C201" s="55"/>
      <c r="D201" s="65">
        <f t="shared" si="174"/>
        <v>0</v>
      </c>
      <c r="E201" s="65">
        <f t="shared" si="175"/>
        <v>0</v>
      </c>
      <c r="F201" s="65">
        <f t="shared" si="176"/>
        <v>0</v>
      </c>
      <c r="G201" s="56"/>
      <c r="H201" s="56">
        <f>'2а'!N203</f>
        <v>0</v>
      </c>
      <c r="I201" s="56">
        <f>'2а'!Q203</f>
        <v>0</v>
      </c>
      <c r="J201" s="56"/>
      <c r="K201" s="56"/>
      <c r="L201" s="56"/>
    </row>
    <row r="202" spans="1:12" s="164" customFormat="1" ht="22.5" hidden="1" x14ac:dyDescent="0.25">
      <c r="A202" s="61" t="s">
        <v>558</v>
      </c>
      <c r="B202" s="155"/>
      <c r="C202" s="62"/>
      <c r="D202" s="63">
        <f>SUM(D203:D204)</f>
        <v>0</v>
      </c>
      <c r="E202" s="63">
        <f t="shared" ref="E202:L202" si="178">SUM(E203:E204)</f>
        <v>0</v>
      </c>
      <c r="F202" s="63">
        <f t="shared" si="178"/>
        <v>0</v>
      </c>
      <c r="G202" s="63">
        <f t="shared" si="178"/>
        <v>0</v>
      </c>
      <c r="H202" s="63">
        <f t="shared" si="178"/>
        <v>0</v>
      </c>
      <c r="I202" s="63">
        <f t="shared" si="178"/>
        <v>0</v>
      </c>
      <c r="J202" s="63">
        <f t="shared" si="178"/>
        <v>0</v>
      </c>
      <c r="K202" s="63">
        <f t="shared" si="178"/>
        <v>0</v>
      </c>
      <c r="L202" s="63">
        <f t="shared" si="178"/>
        <v>0</v>
      </c>
    </row>
    <row r="203" spans="1:12" hidden="1" x14ac:dyDescent="0.25">
      <c r="A203" s="64" t="s">
        <v>561</v>
      </c>
      <c r="B203" s="156"/>
      <c r="C203" s="55"/>
      <c r="D203" s="65">
        <f t="shared" si="174"/>
        <v>0</v>
      </c>
      <c r="E203" s="65">
        <f t="shared" si="175"/>
        <v>0</v>
      </c>
      <c r="F203" s="65">
        <f t="shared" si="176"/>
        <v>0</v>
      </c>
      <c r="G203" s="56"/>
      <c r="H203" s="56">
        <f>G203</f>
        <v>0</v>
      </c>
      <c r="I203" s="56">
        <f>G203</f>
        <v>0</v>
      </c>
      <c r="J203" s="56"/>
      <c r="K203" s="56"/>
      <c r="L203" s="56"/>
    </row>
    <row r="204" spans="1:12" hidden="1" x14ac:dyDescent="0.25">
      <c r="A204" s="64" t="s">
        <v>85</v>
      </c>
      <c r="B204" s="156"/>
      <c r="C204" s="55"/>
      <c r="D204" s="65">
        <f t="shared" si="174"/>
        <v>0</v>
      </c>
      <c r="E204" s="65">
        <f t="shared" si="175"/>
        <v>0</v>
      </c>
      <c r="F204" s="65">
        <f t="shared" si="176"/>
        <v>0</v>
      </c>
      <c r="G204" s="56"/>
      <c r="H204" s="56">
        <f t="shared" ref="H204" si="179">G204</f>
        <v>0</v>
      </c>
      <c r="I204" s="56">
        <f t="shared" ref="I204" si="180">G204</f>
        <v>0</v>
      </c>
      <c r="J204" s="56"/>
      <c r="K204" s="56"/>
      <c r="L204" s="56"/>
    </row>
    <row r="205" spans="1:12" s="164" customFormat="1" ht="22.5" hidden="1" x14ac:dyDescent="0.25">
      <c r="A205" s="167" t="s">
        <v>564</v>
      </c>
      <c r="B205" s="155"/>
      <c r="C205" s="62"/>
      <c r="D205" s="63">
        <f>SUM(D206:D213)</f>
        <v>0</v>
      </c>
      <c r="E205" s="63">
        <f t="shared" ref="E205:L205" si="181">SUM(E206:E213)</f>
        <v>0</v>
      </c>
      <c r="F205" s="63">
        <f t="shared" si="181"/>
        <v>0</v>
      </c>
      <c r="G205" s="63">
        <f t="shared" si="181"/>
        <v>0</v>
      </c>
      <c r="H205" s="63">
        <f t="shared" si="181"/>
        <v>0</v>
      </c>
      <c r="I205" s="63">
        <f t="shared" si="181"/>
        <v>0</v>
      </c>
      <c r="J205" s="63">
        <f t="shared" si="181"/>
        <v>0</v>
      </c>
      <c r="K205" s="63">
        <f t="shared" si="181"/>
        <v>0</v>
      </c>
      <c r="L205" s="63">
        <f t="shared" si="181"/>
        <v>0</v>
      </c>
    </row>
    <row r="206" spans="1:12" hidden="1" x14ac:dyDescent="0.25">
      <c r="A206" s="168" t="s">
        <v>567</v>
      </c>
      <c r="B206" s="156"/>
      <c r="C206" s="55"/>
      <c r="D206" s="65">
        <f t="shared" si="174"/>
        <v>0</v>
      </c>
      <c r="E206" s="65">
        <f t="shared" si="175"/>
        <v>0</v>
      </c>
      <c r="F206" s="65">
        <f t="shared" si="176"/>
        <v>0</v>
      </c>
      <c r="G206" s="56"/>
      <c r="H206" s="56">
        <f>G206</f>
        <v>0</v>
      </c>
      <c r="I206" s="56">
        <f>G206</f>
        <v>0</v>
      </c>
      <c r="J206" s="56"/>
      <c r="K206" s="56"/>
      <c r="L206" s="56"/>
    </row>
    <row r="207" spans="1:12" ht="34.5" hidden="1" x14ac:dyDescent="0.25">
      <c r="A207" s="168" t="s">
        <v>569</v>
      </c>
      <c r="B207" s="156"/>
      <c r="C207" s="55"/>
      <c r="D207" s="65">
        <f t="shared" si="174"/>
        <v>0</v>
      </c>
      <c r="E207" s="65">
        <f t="shared" si="175"/>
        <v>0</v>
      </c>
      <c r="F207" s="65">
        <f t="shared" si="176"/>
        <v>0</v>
      </c>
      <c r="G207" s="56"/>
      <c r="H207" s="56">
        <f t="shared" ref="H207:H213" si="182">G207</f>
        <v>0</v>
      </c>
      <c r="I207" s="56">
        <f t="shared" ref="I207:I213" si="183">G207</f>
        <v>0</v>
      </c>
      <c r="J207" s="56"/>
      <c r="K207" s="56"/>
      <c r="L207" s="56"/>
    </row>
    <row r="208" spans="1:12" hidden="1" x14ac:dyDescent="0.25">
      <c r="A208" s="168" t="s">
        <v>571</v>
      </c>
      <c r="B208" s="156"/>
      <c r="C208" s="55"/>
      <c r="D208" s="65">
        <f t="shared" si="174"/>
        <v>0</v>
      </c>
      <c r="E208" s="65">
        <f t="shared" si="175"/>
        <v>0</v>
      </c>
      <c r="F208" s="65">
        <f t="shared" si="176"/>
        <v>0</v>
      </c>
      <c r="G208" s="56"/>
      <c r="H208" s="56">
        <f t="shared" si="182"/>
        <v>0</v>
      </c>
      <c r="I208" s="56">
        <f t="shared" si="183"/>
        <v>0</v>
      </c>
      <c r="J208" s="56"/>
      <c r="K208" s="56"/>
      <c r="L208" s="56"/>
    </row>
    <row r="209" spans="1:12" hidden="1" x14ac:dyDescent="0.25">
      <c r="A209" s="168" t="s">
        <v>573</v>
      </c>
      <c r="B209" s="156"/>
      <c r="C209" s="55"/>
      <c r="D209" s="65">
        <f t="shared" si="174"/>
        <v>0</v>
      </c>
      <c r="E209" s="65">
        <f t="shared" si="175"/>
        <v>0</v>
      </c>
      <c r="F209" s="65">
        <f t="shared" si="176"/>
        <v>0</v>
      </c>
      <c r="G209" s="56"/>
      <c r="H209" s="56">
        <f t="shared" si="182"/>
        <v>0</v>
      </c>
      <c r="I209" s="56">
        <f t="shared" si="183"/>
        <v>0</v>
      </c>
      <c r="J209" s="56"/>
      <c r="K209" s="56"/>
      <c r="L209" s="56"/>
    </row>
    <row r="210" spans="1:12" ht="57" hidden="1" x14ac:dyDescent="0.25">
      <c r="A210" s="168" t="s">
        <v>575</v>
      </c>
      <c r="B210" s="156"/>
      <c r="C210" s="55"/>
      <c r="D210" s="65">
        <f t="shared" si="174"/>
        <v>0</v>
      </c>
      <c r="E210" s="65">
        <f t="shared" si="175"/>
        <v>0</v>
      </c>
      <c r="F210" s="65">
        <f t="shared" si="176"/>
        <v>0</v>
      </c>
      <c r="G210" s="56"/>
      <c r="H210" s="56">
        <f t="shared" si="182"/>
        <v>0</v>
      </c>
      <c r="I210" s="56">
        <f t="shared" si="183"/>
        <v>0</v>
      </c>
      <c r="J210" s="56"/>
      <c r="K210" s="56"/>
      <c r="L210" s="56"/>
    </row>
    <row r="211" spans="1:12" hidden="1" x14ac:dyDescent="0.25">
      <c r="A211" s="168" t="s">
        <v>577</v>
      </c>
      <c r="B211" s="156"/>
      <c r="C211" s="55"/>
      <c r="D211" s="65">
        <f t="shared" si="174"/>
        <v>0</v>
      </c>
      <c r="E211" s="65">
        <f t="shared" si="175"/>
        <v>0</v>
      </c>
      <c r="F211" s="65">
        <f t="shared" si="176"/>
        <v>0</v>
      </c>
      <c r="G211" s="56"/>
      <c r="H211" s="56">
        <f t="shared" si="182"/>
        <v>0</v>
      </c>
      <c r="I211" s="56">
        <f t="shared" si="183"/>
        <v>0</v>
      </c>
      <c r="J211" s="56"/>
      <c r="K211" s="56"/>
      <c r="L211" s="56"/>
    </row>
    <row r="212" spans="1:12" hidden="1" x14ac:dyDescent="0.25">
      <c r="A212" s="168" t="s">
        <v>579</v>
      </c>
      <c r="B212" s="156"/>
      <c r="C212" s="55"/>
      <c r="D212" s="65">
        <f t="shared" si="174"/>
        <v>0</v>
      </c>
      <c r="E212" s="65">
        <f t="shared" si="175"/>
        <v>0</v>
      </c>
      <c r="F212" s="65">
        <f t="shared" si="176"/>
        <v>0</v>
      </c>
      <c r="G212" s="56"/>
      <c r="H212" s="56">
        <f t="shared" si="182"/>
        <v>0</v>
      </c>
      <c r="I212" s="56">
        <f t="shared" si="183"/>
        <v>0</v>
      </c>
      <c r="J212" s="56"/>
      <c r="K212" s="56"/>
      <c r="L212" s="56"/>
    </row>
    <row r="213" spans="1:12" hidden="1" x14ac:dyDescent="0.25">
      <c r="A213" s="168" t="s">
        <v>580</v>
      </c>
      <c r="B213" s="156"/>
      <c r="C213" s="55"/>
      <c r="D213" s="65">
        <f t="shared" si="174"/>
        <v>0</v>
      </c>
      <c r="E213" s="65">
        <f t="shared" si="175"/>
        <v>0</v>
      </c>
      <c r="F213" s="65">
        <f t="shared" si="176"/>
        <v>0</v>
      </c>
      <c r="G213" s="56"/>
      <c r="H213" s="56">
        <f t="shared" si="182"/>
        <v>0</v>
      </c>
      <c r="I213" s="56">
        <f t="shared" si="183"/>
        <v>0</v>
      </c>
      <c r="J213" s="56"/>
      <c r="K213" s="56"/>
      <c r="L213" s="56"/>
    </row>
    <row r="214" spans="1:12" x14ac:dyDescent="0.25">
      <c r="A214" s="57" t="s">
        <v>180</v>
      </c>
      <c r="B214" s="58">
        <v>2001</v>
      </c>
      <c r="C214" s="58">
        <v>2022</v>
      </c>
      <c r="D214" s="169">
        <f>G214+J214</f>
        <v>7543779.7599999998</v>
      </c>
      <c r="E214" s="169">
        <f>H214+K214</f>
        <v>7465503.8699999992</v>
      </c>
      <c r="F214" s="169">
        <f>I214+L214</f>
        <v>7488503.8699999992</v>
      </c>
      <c r="G214" s="59">
        <f t="shared" ref="G214:L214" si="184">G215+G224+G233+G244+G249+G272+G313+G318+G327+G330+G333+G367+G374+G384+G389+G394+G399+G402</f>
        <v>3447731.89</v>
      </c>
      <c r="H214" s="59">
        <f t="shared" si="184"/>
        <v>3369456</v>
      </c>
      <c r="I214" s="59">
        <f t="shared" si="184"/>
        <v>3392456</v>
      </c>
      <c r="J214" s="59">
        <f t="shared" si="184"/>
        <v>4096047.8699999996</v>
      </c>
      <c r="K214" s="59">
        <f t="shared" si="184"/>
        <v>4096047.8699999996</v>
      </c>
      <c r="L214" s="59">
        <f t="shared" si="184"/>
        <v>4096047.8699999996</v>
      </c>
    </row>
    <row r="215" spans="1:12" x14ac:dyDescent="0.25">
      <c r="A215" s="61" t="s">
        <v>91</v>
      </c>
      <c r="B215" s="155"/>
      <c r="C215" s="62"/>
      <c r="D215" s="63">
        <f>SUM(D216:D223)</f>
        <v>95981.010000000009</v>
      </c>
      <c r="E215" s="63">
        <f t="shared" ref="E215" si="185">SUM(E216:E223)</f>
        <v>95981.010000000009</v>
      </c>
      <c r="F215" s="63">
        <f t="shared" ref="F215" si="186">SUM(F216:F223)</f>
        <v>95981.010000000009</v>
      </c>
      <c r="G215" s="63">
        <f t="shared" ref="G215" si="187">SUM(G216:G223)</f>
        <v>0</v>
      </c>
      <c r="H215" s="63">
        <f t="shared" ref="H215" si="188">SUM(H216:H223)</f>
        <v>0</v>
      </c>
      <c r="I215" s="63">
        <f t="shared" ref="I215" si="189">SUM(I216:I223)</f>
        <v>0</v>
      </c>
      <c r="J215" s="63">
        <f t="shared" ref="J215" si="190">SUM(J216:J223)</f>
        <v>95981.010000000009</v>
      </c>
      <c r="K215" s="63">
        <f>SUM(K216:K223)</f>
        <v>95981.010000000009</v>
      </c>
      <c r="L215" s="63">
        <f t="shared" ref="L215" si="191">SUM(L216:L223)</f>
        <v>95981.010000000009</v>
      </c>
    </row>
    <row r="216" spans="1:12" x14ac:dyDescent="0.25">
      <c r="A216" s="64" t="s">
        <v>290</v>
      </c>
      <c r="B216" s="156"/>
      <c r="C216" s="55"/>
      <c r="D216" s="65">
        <f>G216+J216</f>
        <v>0</v>
      </c>
      <c r="E216" s="65">
        <f>H216+K216</f>
        <v>0</v>
      </c>
      <c r="F216" s="65">
        <f>I216+L216</f>
        <v>0</v>
      </c>
      <c r="G216" s="56"/>
      <c r="H216" s="56"/>
      <c r="I216" s="56"/>
      <c r="J216" s="56">
        <f>'2а'!M36</f>
        <v>0</v>
      </c>
      <c r="K216" s="56">
        <f>'2а'!P36</f>
        <v>0</v>
      </c>
      <c r="L216" s="56">
        <f>'2а'!S36</f>
        <v>0</v>
      </c>
    </row>
    <row r="217" spans="1:12" ht="23.25" x14ac:dyDescent="0.25">
      <c r="A217" s="64" t="s">
        <v>291</v>
      </c>
      <c r="B217" s="156"/>
      <c r="C217" s="55"/>
      <c r="D217" s="65">
        <f t="shared" ref="D217:D221" si="192">G217+J217</f>
        <v>0</v>
      </c>
      <c r="E217" s="65">
        <f t="shared" ref="E217:E223" si="193">H217+K217</f>
        <v>0</v>
      </c>
      <c r="F217" s="65">
        <f t="shared" ref="F217:F223" si="194">I217+L217</f>
        <v>0</v>
      </c>
      <c r="G217" s="56"/>
      <c r="H217" s="56"/>
      <c r="I217" s="56"/>
      <c r="J217" s="56">
        <f>'2а'!M37</f>
        <v>0</v>
      </c>
      <c r="K217" s="56">
        <f>'2а'!P37</f>
        <v>0</v>
      </c>
      <c r="L217" s="56">
        <f>'2а'!S37</f>
        <v>0</v>
      </c>
    </row>
    <row r="218" spans="1:12" x14ac:dyDescent="0.25">
      <c r="A218" s="66" t="s">
        <v>292</v>
      </c>
      <c r="B218" s="156"/>
      <c r="C218" s="55"/>
      <c r="D218" s="65">
        <f t="shared" si="192"/>
        <v>0</v>
      </c>
      <c r="E218" s="65">
        <f t="shared" si="193"/>
        <v>0</v>
      </c>
      <c r="F218" s="65">
        <f t="shared" si="194"/>
        <v>0</v>
      </c>
      <c r="G218" s="56"/>
      <c r="H218" s="56"/>
      <c r="I218" s="56"/>
      <c r="J218" s="56">
        <f>'2а'!M38</f>
        <v>0</v>
      </c>
      <c r="K218" s="56">
        <f>'2а'!P38</f>
        <v>0</v>
      </c>
      <c r="L218" s="56">
        <f>'2а'!S38</f>
        <v>0</v>
      </c>
    </row>
    <row r="219" spans="1:12" x14ac:dyDescent="0.25">
      <c r="A219" s="66" t="s">
        <v>227</v>
      </c>
      <c r="B219" s="156"/>
      <c r="C219" s="55"/>
      <c r="D219" s="65">
        <f t="shared" si="192"/>
        <v>17292.21</v>
      </c>
      <c r="E219" s="65">
        <f t="shared" si="193"/>
        <v>17292.21</v>
      </c>
      <c r="F219" s="65">
        <f t="shared" si="194"/>
        <v>17292.21</v>
      </c>
      <c r="G219" s="56"/>
      <c r="H219" s="56"/>
      <c r="I219" s="56"/>
      <c r="J219" s="56">
        <f>'2а'!M39</f>
        <v>17292.21</v>
      </c>
      <c r="K219" s="56">
        <f>'2а'!P39</f>
        <v>17292.21</v>
      </c>
      <c r="L219" s="56">
        <f>'2а'!S39</f>
        <v>17292.21</v>
      </c>
    </row>
    <row r="220" spans="1:12" ht="36.75" customHeight="1" x14ac:dyDescent="0.25">
      <c r="A220" s="66" t="s">
        <v>294</v>
      </c>
      <c r="B220" s="156"/>
      <c r="C220" s="55"/>
      <c r="D220" s="65">
        <f t="shared" si="192"/>
        <v>0</v>
      </c>
      <c r="E220" s="65">
        <f t="shared" si="193"/>
        <v>0</v>
      </c>
      <c r="F220" s="65">
        <f t="shared" si="194"/>
        <v>0</v>
      </c>
      <c r="G220" s="56"/>
      <c r="H220" s="56"/>
      <c r="I220" s="56"/>
      <c r="J220" s="56">
        <f>'2а'!M40</f>
        <v>0</v>
      </c>
      <c r="K220" s="56">
        <f>'2а'!P40</f>
        <v>0</v>
      </c>
      <c r="L220" s="56">
        <f>'2а'!S40</f>
        <v>0</v>
      </c>
    </row>
    <row r="221" spans="1:12" ht="23.25" x14ac:dyDescent="0.25">
      <c r="A221" s="66" t="s">
        <v>295</v>
      </c>
      <c r="B221" s="156"/>
      <c r="C221" s="55"/>
      <c r="D221" s="65">
        <f t="shared" si="192"/>
        <v>0</v>
      </c>
      <c r="E221" s="65">
        <f t="shared" si="193"/>
        <v>0</v>
      </c>
      <c r="F221" s="65">
        <f t="shared" si="194"/>
        <v>0</v>
      </c>
      <c r="G221" s="56"/>
      <c r="H221" s="56"/>
      <c r="I221" s="56"/>
      <c r="J221" s="56">
        <f>'2а'!M41</f>
        <v>0</v>
      </c>
      <c r="K221" s="56">
        <f>'2а'!P41</f>
        <v>0</v>
      </c>
      <c r="L221" s="56">
        <f>'2а'!S41</f>
        <v>0</v>
      </c>
    </row>
    <row r="222" spans="1:12" s="163" customFormat="1" x14ac:dyDescent="0.25">
      <c r="A222" s="64" t="s">
        <v>296</v>
      </c>
      <c r="B222" s="160"/>
      <c r="C222" s="161"/>
      <c r="D222" s="65">
        <f>G222+J222</f>
        <v>78688.800000000003</v>
      </c>
      <c r="E222" s="65">
        <f t="shared" si="193"/>
        <v>78688.800000000003</v>
      </c>
      <c r="F222" s="65">
        <f t="shared" si="194"/>
        <v>78688.800000000003</v>
      </c>
      <c r="G222" s="56"/>
      <c r="H222" s="56"/>
      <c r="I222" s="56"/>
      <c r="J222" s="56">
        <f>'2а'!M42</f>
        <v>78688.800000000003</v>
      </c>
      <c r="K222" s="56">
        <f>'2а'!P42</f>
        <v>78688.800000000003</v>
      </c>
      <c r="L222" s="56">
        <f>'2а'!S42</f>
        <v>78688.800000000003</v>
      </c>
    </row>
    <row r="223" spans="1:12" x14ac:dyDescent="0.25">
      <c r="A223" s="64" t="s">
        <v>85</v>
      </c>
      <c r="B223" s="156"/>
      <c r="C223" s="55"/>
      <c r="D223" s="65">
        <f t="shared" ref="D223" si="195">G223+J223</f>
        <v>0</v>
      </c>
      <c r="E223" s="65">
        <f t="shared" si="193"/>
        <v>0</v>
      </c>
      <c r="F223" s="65">
        <f t="shared" si="194"/>
        <v>0</v>
      </c>
      <c r="G223" s="56"/>
      <c r="H223" s="56"/>
      <c r="I223" s="56"/>
      <c r="J223" s="56">
        <f>'2а'!M43</f>
        <v>0</v>
      </c>
      <c r="K223" s="56">
        <f>'2а'!P43</f>
        <v>0</v>
      </c>
      <c r="L223" s="56">
        <f>'2а'!S43</f>
        <v>0</v>
      </c>
    </row>
    <row r="224" spans="1:12" s="164" customFormat="1" x14ac:dyDescent="0.25">
      <c r="A224" s="61" t="s">
        <v>98</v>
      </c>
      <c r="B224" s="155"/>
      <c r="C224" s="62"/>
      <c r="D224" s="63">
        <f>SUM(D225:D232)</f>
        <v>0</v>
      </c>
      <c r="E224" s="63">
        <f t="shared" ref="E224" si="196">SUM(E225:E232)</f>
        <v>0</v>
      </c>
      <c r="F224" s="63">
        <f t="shared" ref="F224" si="197">SUM(F225:F232)</f>
        <v>0</v>
      </c>
      <c r="G224" s="63">
        <f>SUM(G225:G232)</f>
        <v>0</v>
      </c>
      <c r="H224" s="63">
        <f t="shared" ref="H224" si="198">SUM(H225:H232)</f>
        <v>0</v>
      </c>
      <c r="I224" s="63">
        <f t="shared" ref="I224" si="199">SUM(I225:I232)</f>
        <v>0</v>
      </c>
      <c r="J224" s="63">
        <f t="shared" ref="J224" si="200">SUM(J225:J232)</f>
        <v>0</v>
      </c>
      <c r="K224" s="63">
        <f t="shared" ref="K224" si="201">SUM(K225:K232)</f>
        <v>0</v>
      </c>
      <c r="L224" s="63">
        <f t="shared" ref="L224" si="202">SUM(L225:L232)</f>
        <v>0</v>
      </c>
    </row>
    <row r="225" spans="1:13" x14ac:dyDescent="0.25">
      <c r="A225" s="64" t="s">
        <v>297</v>
      </c>
      <c r="B225" s="156"/>
      <c r="C225" s="55"/>
      <c r="D225" s="65">
        <f t="shared" ref="D225:D232" si="203">G225+J225</f>
        <v>0</v>
      </c>
      <c r="E225" s="65">
        <f t="shared" ref="E225:E232" si="204">H225+K225</f>
        <v>0</v>
      </c>
      <c r="F225" s="65">
        <f t="shared" ref="F225:F232" si="205">I225+L225</f>
        <v>0</v>
      </c>
      <c r="G225" s="56"/>
      <c r="H225" s="56"/>
      <c r="I225" s="56"/>
      <c r="J225" s="56"/>
      <c r="K225" s="56"/>
      <c r="L225" s="56"/>
    </row>
    <row r="226" spans="1:13" ht="34.5" x14ac:dyDescent="0.25">
      <c r="A226" s="64" t="s">
        <v>298</v>
      </c>
      <c r="B226" s="156"/>
      <c r="C226" s="55"/>
      <c r="D226" s="65">
        <f t="shared" si="203"/>
        <v>0</v>
      </c>
      <c r="E226" s="65">
        <f t="shared" si="204"/>
        <v>0</v>
      </c>
      <c r="F226" s="65">
        <f t="shared" si="205"/>
        <v>0</v>
      </c>
      <c r="G226" s="56"/>
      <c r="H226" s="56"/>
      <c r="I226" s="56"/>
      <c r="J226" s="56"/>
      <c r="K226" s="56"/>
      <c r="L226" s="56"/>
    </row>
    <row r="227" spans="1:13" ht="34.5" x14ac:dyDescent="0.25">
      <c r="A227" s="64" t="s">
        <v>299</v>
      </c>
      <c r="B227" s="156"/>
      <c r="C227" s="55"/>
      <c r="D227" s="65">
        <f t="shared" si="203"/>
        <v>0</v>
      </c>
      <c r="E227" s="65">
        <f t="shared" si="204"/>
        <v>0</v>
      </c>
      <c r="F227" s="65">
        <f t="shared" si="205"/>
        <v>0</v>
      </c>
      <c r="G227" s="56"/>
      <c r="H227" s="56"/>
      <c r="I227" s="56"/>
      <c r="J227" s="56"/>
      <c r="K227" s="56"/>
      <c r="L227" s="56"/>
    </row>
    <row r="228" spans="1:13" ht="23.25" customHeight="1" x14ac:dyDescent="0.25">
      <c r="A228" s="64" t="s">
        <v>300</v>
      </c>
      <c r="B228" s="156"/>
      <c r="C228" s="55"/>
      <c r="D228" s="65">
        <f t="shared" si="203"/>
        <v>0</v>
      </c>
      <c r="E228" s="65">
        <f t="shared" si="204"/>
        <v>0</v>
      </c>
      <c r="F228" s="65">
        <f t="shared" si="205"/>
        <v>0</v>
      </c>
      <c r="G228" s="56"/>
      <c r="H228" s="56"/>
      <c r="I228" s="56"/>
      <c r="J228" s="56"/>
      <c r="K228" s="56"/>
      <c r="L228" s="56"/>
    </row>
    <row r="229" spans="1:13" s="163" customFormat="1" x14ac:dyDescent="0.25">
      <c r="A229" s="64" t="s">
        <v>301</v>
      </c>
      <c r="B229" s="160"/>
      <c r="C229" s="161"/>
      <c r="D229" s="65">
        <f t="shared" si="203"/>
        <v>0</v>
      </c>
      <c r="E229" s="65">
        <f t="shared" si="204"/>
        <v>0</v>
      </c>
      <c r="F229" s="65">
        <f t="shared" si="205"/>
        <v>0</v>
      </c>
      <c r="G229" s="56"/>
      <c r="H229" s="56"/>
      <c r="I229" s="56"/>
      <c r="J229" s="56">
        <f>'2а'!M49</f>
        <v>0</v>
      </c>
      <c r="K229" s="56">
        <f>'2а'!P49</f>
        <v>0</v>
      </c>
      <c r="L229" s="56">
        <f>'2а'!S49</f>
        <v>0</v>
      </c>
    </row>
    <row r="230" spans="1:13" ht="45.75" x14ac:dyDescent="0.25">
      <c r="A230" s="67" t="s">
        <v>302</v>
      </c>
      <c r="B230" s="156"/>
      <c r="C230" s="55"/>
      <c r="D230" s="65">
        <f t="shared" si="203"/>
        <v>0</v>
      </c>
      <c r="E230" s="65">
        <f t="shared" si="204"/>
        <v>0</v>
      </c>
      <c r="F230" s="65">
        <f t="shared" si="205"/>
        <v>0</v>
      </c>
      <c r="G230" s="56"/>
      <c r="H230" s="56"/>
      <c r="I230" s="56"/>
      <c r="J230" s="56"/>
      <c r="K230" s="56"/>
      <c r="L230" s="56"/>
    </row>
    <row r="231" spans="1:13" ht="23.25" x14ac:dyDescent="0.25">
      <c r="A231" s="67" t="s">
        <v>304</v>
      </c>
      <c r="B231" s="156"/>
      <c r="C231" s="55"/>
      <c r="D231" s="65">
        <f t="shared" si="203"/>
        <v>0</v>
      </c>
      <c r="E231" s="65">
        <f t="shared" si="204"/>
        <v>0</v>
      </c>
      <c r="F231" s="65">
        <f t="shared" si="205"/>
        <v>0</v>
      </c>
      <c r="G231" s="56"/>
      <c r="H231" s="56"/>
      <c r="I231" s="56"/>
      <c r="J231" s="56"/>
      <c r="K231" s="56"/>
      <c r="L231" s="56"/>
    </row>
    <row r="232" spans="1:13" x14ac:dyDescent="0.25">
      <c r="A232" s="64" t="s">
        <v>85</v>
      </c>
      <c r="B232" s="156"/>
      <c r="C232" s="55"/>
      <c r="D232" s="65">
        <f t="shared" si="203"/>
        <v>0</v>
      </c>
      <c r="E232" s="65">
        <f t="shared" si="204"/>
        <v>0</v>
      </c>
      <c r="F232" s="65">
        <f t="shared" si="205"/>
        <v>0</v>
      </c>
      <c r="G232" s="56"/>
      <c r="H232" s="56"/>
      <c r="I232" s="56"/>
      <c r="J232" s="56"/>
      <c r="K232" s="56"/>
      <c r="L232" s="56"/>
    </row>
    <row r="233" spans="1:13" s="164" customFormat="1" x14ac:dyDescent="0.25">
      <c r="A233" s="61" t="s">
        <v>106</v>
      </c>
      <c r="B233" s="155"/>
      <c r="C233" s="62"/>
      <c r="D233" s="63">
        <f>SUM(D234:D243)</f>
        <v>1725450.05</v>
      </c>
      <c r="E233" s="63">
        <f t="shared" ref="E233" si="206">SUM(E234:E243)</f>
        <v>1655050.05</v>
      </c>
      <c r="F233" s="63">
        <f t="shared" ref="F233" si="207">SUM(F234:F243)</f>
        <v>1636050.05</v>
      </c>
      <c r="G233" s="63">
        <f t="shared" ref="G233" si="208">SUM(G234:G243)</f>
        <v>1724000</v>
      </c>
      <c r="H233" s="63">
        <f t="shared" ref="H233" si="209">SUM(H234:H243)</f>
        <v>1653600</v>
      </c>
      <c r="I233" s="63">
        <f t="shared" ref="I233" si="210">SUM(I234:I243)</f>
        <v>1634600</v>
      </c>
      <c r="J233" s="63">
        <f t="shared" ref="J233" si="211">SUM(J234:J243)</f>
        <v>1450.05</v>
      </c>
      <c r="K233" s="63">
        <f t="shared" ref="K233" si="212">SUM(K234:K243)</f>
        <v>1450.05</v>
      </c>
      <c r="L233" s="63">
        <f t="shared" ref="L233" si="213">SUM(L234:L243)</f>
        <v>1450.05</v>
      </c>
      <c r="M233" s="165"/>
    </row>
    <row r="234" spans="1:13" x14ac:dyDescent="0.25">
      <c r="A234" s="64" t="s">
        <v>208</v>
      </c>
      <c r="B234" s="156"/>
      <c r="C234" s="55"/>
      <c r="D234" s="65">
        <f t="shared" ref="D234:D243" si="214">G234+J234</f>
        <v>1103000</v>
      </c>
      <c r="E234" s="65">
        <f t="shared" ref="E234:E243" si="215">H234+K234</f>
        <v>810200</v>
      </c>
      <c r="F234" s="65">
        <f t="shared" ref="F234:F243" si="216">I234+L234</f>
        <v>810200</v>
      </c>
      <c r="G234" s="56">
        <f>'2а'!L54</f>
        <v>1103000</v>
      </c>
      <c r="H234" s="56">
        <f>'2а'!O54</f>
        <v>810200</v>
      </c>
      <c r="I234" s="56">
        <f>'2а'!R54</f>
        <v>810200</v>
      </c>
      <c r="J234" s="56">
        <f>'2а'!M54</f>
        <v>0</v>
      </c>
      <c r="K234" s="56">
        <f>'2а'!P54</f>
        <v>0</v>
      </c>
      <c r="L234" s="56">
        <f>'2а'!S54</f>
        <v>0</v>
      </c>
    </row>
    <row r="235" spans="1:13" s="163" customFormat="1" x14ac:dyDescent="0.25">
      <c r="A235" s="64" t="s">
        <v>307</v>
      </c>
      <c r="B235" s="160"/>
      <c r="C235" s="161"/>
      <c r="D235" s="65">
        <f t="shared" si="214"/>
        <v>0</v>
      </c>
      <c r="E235" s="65">
        <f t="shared" si="215"/>
        <v>0</v>
      </c>
      <c r="F235" s="65">
        <f t="shared" si="216"/>
        <v>0</v>
      </c>
      <c r="G235" s="56">
        <f>'2а'!L55</f>
        <v>0</v>
      </c>
      <c r="H235" s="56">
        <f>'2а'!O55</f>
        <v>0</v>
      </c>
      <c r="I235" s="56">
        <f>'2а'!R55</f>
        <v>0</v>
      </c>
      <c r="J235" s="56">
        <f>'2а'!M55</f>
        <v>0</v>
      </c>
      <c r="K235" s="56">
        <f>'2а'!P55</f>
        <v>0</v>
      </c>
      <c r="L235" s="56">
        <f>'2а'!S55</f>
        <v>0</v>
      </c>
    </row>
    <row r="236" spans="1:13" x14ac:dyDescent="0.25">
      <c r="A236" s="67" t="s">
        <v>308</v>
      </c>
      <c r="B236" s="156"/>
      <c r="C236" s="55"/>
      <c r="D236" s="65">
        <f t="shared" si="214"/>
        <v>354000</v>
      </c>
      <c r="E236" s="65">
        <f t="shared" si="215"/>
        <v>584900</v>
      </c>
      <c r="F236" s="65">
        <f t="shared" si="216"/>
        <v>565900</v>
      </c>
      <c r="G236" s="56">
        <f>'2а'!L56</f>
        <v>354000</v>
      </c>
      <c r="H236" s="56">
        <f>'2а'!O56</f>
        <v>584900</v>
      </c>
      <c r="I236" s="56">
        <f>'2а'!R56</f>
        <v>565900</v>
      </c>
      <c r="J236" s="56">
        <f>'2а'!M56</f>
        <v>0</v>
      </c>
      <c r="K236" s="56">
        <f>'2а'!P56</f>
        <v>0</v>
      </c>
      <c r="L236" s="56">
        <f>'2а'!S56</f>
        <v>0</v>
      </c>
    </row>
    <row r="237" spans="1:13" x14ac:dyDescent="0.25">
      <c r="A237" s="67" t="s">
        <v>210</v>
      </c>
      <c r="B237" s="156"/>
      <c r="C237" s="55"/>
      <c r="D237" s="65">
        <f t="shared" si="214"/>
        <v>268450.05</v>
      </c>
      <c r="E237" s="65">
        <f t="shared" si="215"/>
        <v>259950.05</v>
      </c>
      <c r="F237" s="65">
        <f t="shared" si="216"/>
        <v>259950.05</v>
      </c>
      <c r="G237" s="56">
        <f>'2а'!L57</f>
        <v>267000</v>
      </c>
      <c r="H237" s="56">
        <f>'2а'!O57</f>
        <v>258500</v>
      </c>
      <c r="I237" s="56">
        <f>'2а'!R57</f>
        <v>258500</v>
      </c>
      <c r="J237" s="56">
        <f>'2а'!M57</f>
        <v>1450.05</v>
      </c>
      <c r="K237" s="56">
        <f>'2а'!P57</f>
        <v>1450.05</v>
      </c>
      <c r="L237" s="56">
        <f>'2а'!S57</f>
        <v>1450.05</v>
      </c>
    </row>
    <row r="238" spans="1:13" x14ac:dyDescent="0.25">
      <c r="A238" s="67" t="s">
        <v>309</v>
      </c>
      <c r="B238" s="156"/>
      <c r="C238" s="55"/>
      <c r="D238" s="65">
        <f t="shared" si="214"/>
        <v>0</v>
      </c>
      <c r="E238" s="65">
        <f t="shared" si="215"/>
        <v>0</v>
      </c>
      <c r="F238" s="65">
        <f t="shared" si="216"/>
        <v>0</v>
      </c>
      <c r="G238" s="56">
        <f>'2а'!L58</f>
        <v>0</v>
      </c>
      <c r="H238" s="56">
        <f>'2а'!O58</f>
        <v>0</v>
      </c>
      <c r="I238" s="56">
        <f>'2а'!R58</f>
        <v>0</v>
      </c>
      <c r="J238" s="56">
        <f>'2а'!M58</f>
        <v>0</v>
      </c>
      <c r="K238" s="56">
        <f>'2а'!P58</f>
        <v>0</v>
      </c>
      <c r="L238" s="56">
        <f>'2а'!S58</f>
        <v>0</v>
      </c>
    </row>
    <row r="239" spans="1:13" s="163" customFormat="1" x14ac:dyDescent="0.25">
      <c r="A239" s="64" t="s">
        <v>310</v>
      </c>
      <c r="B239" s="160"/>
      <c r="C239" s="161"/>
      <c r="D239" s="162">
        <f t="shared" si="214"/>
        <v>0</v>
      </c>
      <c r="E239" s="162">
        <f t="shared" si="215"/>
        <v>0</v>
      </c>
      <c r="F239" s="162">
        <f t="shared" si="216"/>
        <v>0</v>
      </c>
      <c r="G239" s="56">
        <f>'2а'!L59</f>
        <v>0</v>
      </c>
      <c r="H239" s="56">
        <f>'2а'!O59</f>
        <v>0</v>
      </c>
      <c r="I239" s="56">
        <f>'2а'!R59</f>
        <v>0</v>
      </c>
      <c r="J239" s="56">
        <f>'2а'!M59</f>
        <v>0</v>
      </c>
      <c r="K239" s="56">
        <f>'2а'!P59</f>
        <v>0</v>
      </c>
      <c r="L239" s="56">
        <f>'2а'!S59</f>
        <v>0</v>
      </c>
    </row>
    <row r="240" spans="1:13" ht="23.25" x14ac:dyDescent="0.25">
      <c r="A240" s="64" t="s">
        <v>311</v>
      </c>
      <c r="B240" s="156"/>
      <c r="C240" s="55"/>
      <c r="D240" s="65">
        <f t="shared" si="214"/>
        <v>0</v>
      </c>
      <c r="E240" s="65">
        <f t="shared" si="215"/>
        <v>0</v>
      </c>
      <c r="F240" s="65">
        <f t="shared" si="216"/>
        <v>0</v>
      </c>
      <c r="G240" s="56">
        <f>'2а'!L60</f>
        <v>0</v>
      </c>
      <c r="H240" s="56">
        <f>'2а'!O60</f>
        <v>0</v>
      </c>
      <c r="I240" s="56">
        <f>'2а'!R60</f>
        <v>0</v>
      </c>
      <c r="J240" s="56">
        <f>'2а'!M60</f>
        <v>0</v>
      </c>
      <c r="K240" s="56">
        <f>'2а'!P60</f>
        <v>0</v>
      </c>
      <c r="L240" s="56">
        <f>'2а'!S60</f>
        <v>0</v>
      </c>
    </row>
    <row r="241" spans="1:12" ht="23.25" x14ac:dyDescent="0.25">
      <c r="A241" s="64" t="s">
        <v>312</v>
      </c>
      <c r="B241" s="156"/>
      <c r="C241" s="55"/>
      <c r="D241" s="65">
        <f t="shared" si="214"/>
        <v>0</v>
      </c>
      <c r="E241" s="65">
        <f t="shared" si="215"/>
        <v>0</v>
      </c>
      <c r="F241" s="65">
        <f t="shared" si="216"/>
        <v>0</v>
      </c>
      <c r="G241" s="56">
        <f>'2а'!L61</f>
        <v>0</v>
      </c>
      <c r="H241" s="56">
        <f>'2а'!O61</f>
        <v>0</v>
      </c>
      <c r="I241" s="56">
        <f>'2а'!R61</f>
        <v>0</v>
      </c>
      <c r="J241" s="56">
        <f>'2а'!M61</f>
        <v>0</v>
      </c>
      <c r="K241" s="56">
        <f>'2а'!P61</f>
        <v>0</v>
      </c>
      <c r="L241" s="56">
        <f>'2а'!S61</f>
        <v>0</v>
      </c>
    </row>
    <row r="242" spans="1:12" ht="23.25" x14ac:dyDescent="0.25">
      <c r="A242" s="64" t="s">
        <v>313</v>
      </c>
      <c r="B242" s="156"/>
      <c r="C242" s="55"/>
      <c r="D242" s="65">
        <f t="shared" si="214"/>
        <v>0</v>
      </c>
      <c r="E242" s="65">
        <f t="shared" si="215"/>
        <v>0</v>
      </c>
      <c r="F242" s="65">
        <f t="shared" si="216"/>
        <v>0</v>
      </c>
      <c r="G242" s="56">
        <f>'2а'!L62</f>
        <v>0</v>
      </c>
      <c r="H242" s="56">
        <f>'2а'!O62</f>
        <v>0</v>
      </c>
      <c r="I242" s="56">
        <f>'2а'!R62</f>
        <v>0</v>
      </c>
      <c r="J242" s="56">
        <f>'2а'!M62</f>
        <v>0</v>
      </c>
      <c r="K242" s="56">
        <f>'2а'!P62</f>
        <v>0</v>
      </c>
      <c r="L242" s="56">
        <f>'2а'!S62</f>
        <v>0</v>
      </c>
    </row>
    <row r="243" spans="1:12" x14ac:dyDescent="0.25">
      <c r="A243" s="64" t="s">
        <v>85</v>
      </c>
      <c r="B243" s="156"/>
      <c r="C243" s="55"/>
      <c r="D243" s="65">
        <f t="shared" si="214"/>
        <v>0</v>
      </c>
      <c r="E243" s="65">
        <f t="shared" si="215"/>
        <v>0</v>
      </c>
      <c r="F243" s="65">
        <f t="shared" si="216"/>
        <v>0</v>
      </c>
      <c r="G243" s="56">
        <f>'2а'!L63</f>
        <v>0</v>
      </c>
      <c r="H243" s="56">
        <f>'2а'!O63</f>
        <v>0</v>
      </c>
      <c r="I243" s="56">
        <f>'2а'!R63</f>
        <v>0</v>
      </c>
      <c r="J243" s="56">
        <f>'2а'!M63</f>
        <v>0</v>
      </c>
      <c r="K243" s="56">
        <f>'2а'!P63</f>
        <v>0</v>
      </c>
      <c r="L243" s="56">
        <f>'2а'!S63</f>
        <v>0</v>
      </c>
    </row>
    <row r="244" spans="1:12" s="164" customFormat="1" x14ac:dyDescent="0.25">
      <c r="A244" s="61" t="s">
        <v>112</v>
      </c>
      <c r="B244" s="155"/>
      <c r="C244" s="62"/>
      <c r="D244" s="63">
        <f>SUM(D245:D248)</f>
        <v>0</v>
      </c>
      <c r="E244" s="63">
        <f t="shared" ref="E244" si="217">SUM(E245:E248)</f>
        <v>0</v>
      </c>
      <c r="F244" s="63">
        <f t="shared" ref="F244" si="218">SUM(F245:F248)</f>
        <v>0</v>
      </c>
      <c r="G244" s="63">
        <f t="shared" ref="G244" si="219">SUM(G245:G248)</f>
        <v>0</v>
      </c>
      <c r="H244" s="63">
        <f t="shared" ref="H244" si="220">SUM(H245:H248)</f>
        <v>0</v>
      </c>
      <c r="I244" s="63">
        <f t="shared" ref="I244" si="221">SUM(I245:I248)</f>
        <v>0</v>
      </c>
      <c r="J244" s="63">
        <f t="shared" ref="J244" si="222">SUM(J245:J248)</f>
        <v>0</v>
      </c>
      <c r="K244" s="63">
        <f t="shared" ref="K244" si="223">SUM(K245:K248)</f>
        <v>0</v>
      </c>
      <c r="L244" s="63">
        <f t="shared" ref="L244" si="224">SUM(L245:L248)</f>
        <v>0</v>
      </c>
    </row>
    <row r="245" spans="1:12" x14ac:dyDescent="0.25">
      <c r="A245" s="64" t="s">
        <v>321</v>
      </c>
      <c r="B245" s="156"/>
      <c r="C245" s="55"/>
      <c r="D245" s="65">
        <f t="shared" ref="D245:D248" si="225">G245+J245</f>
        <v>0</v>
      </c>
      <c r="E245" s="65">
        <f t="shared" ref="E245:E248" si="226">H245+K245</f>
        <v>0</v>
      </c>
      <c r="F245" s="65">
        <f t="shared" ref="F245:F248" si="227">I245+L245</f>
        <v>0</v>
      </c>
      <c r="G245" s="56">
        <f>'2а'!L65</f>
        <v>0</v>
      </c>
      <c r="H245" s="56">
        <f>'2а'!O65</f>
        <v>0</v>
      </c>
      <c r="I245" s="56">
        <f>'2а'!R65</f>
        <v>0</v>
      </c>
      <c r="J245" s="56">
        <f>'2а'!M65</f>
        <v>0</v>
      </c>
      <c r="K245" s="56">
        <f>'2а'!P65</f>
        <v>0</v>
      </c>
      <c r="L245" s="56">
        <f>'2а'!S65</f>
        <v>0</v>
      </c>
    </row>
    <row r="246" spans="1:12" x14ac:dyDescent="0.25">
      <c r="A246" s="64" t="s">
        <v>116</v>
      </c>
      <c r="B246" s="156"/>
      <c r="C246" s="55"/>
      <c r="D246" s="65">
        <f t="shared" si="225"/>
        <v>0</v>
      </c>
      <c r="E246" s="65">
        <f t="shared" si="226"/>
        <v>0</v>
      </c>
      <c r="F246" s="65">
        <f t="shared" si="227"/>
        <v>0</v>
      </c>
      <c r="G246" s="56">
        <f>'2а'!L66</f>
        <v>0</v>
      </c>
      <c r="H246" s="56">
        <f>'2а'!O66</f>
        <v>0</v>
      </c>
      <c r="I246" s="56">
        <f>'2а'!R66</f>
        <v>0</v>
      </c>
      <c r="J246" s="56">
        <f>'2а'!M66</f>
        <v>0</v>
      </c>
      <c r="K246" s="56">
        <f>'2а'!P66</f>
        <v>0</v>
      </c>
      <c r="L246" s="56">
        <f>'2а'!S66</f>
        <v>0</v>
      </c>
    </row>
    <row r="247" spans="1:12" x14ac:dyDescent="0.25">
      <c r="A247" s="64" t="s">
        <v>322</v>
      </c>
      <c r="B247" s="156"/>
      <c r="C247" s="55"/>
      <c r="D247" s="65">
        <f t="shared" si="225"/>
        <v>0</v>
      </c>
      <c r="E247" s="65">
        <f t="shared" si="226"/>
        <v>0</v>
      </c>
      <c r="F247" s="65">
        <f t="shared" si="227"/>
        <v>0</v>
      </c>
      <c r="G247" s="56">
        <f>'2а'!L67</f>
        <v>0</v>
      </c>
      <c r="H247" s="56">
        <f>'2а'!O67</f>
        <v>0</v>
      </c>
      <c r="I247" s="56">
        <f>'2а'!R67</f>
        <v>0</v>
      </c>
      <c r="J247" s="56">
        <f>'2а'!M67</f>
        <v>0</v>
      </c>
      <c r="K247" s="56">
        <f>'2а'!P67</f>
        <v>0</v>
      </c>
      <c r="L247" s="56">
        <f>'2а'!S67</f>
        <v>0</v>
      </c>
    </row>
    <row r="248" spans="1:12" ht="23.25" x14ac:dyDescent="0.25">
      <c r="A248" s="64" t="s">
        <v>324</v>
      </c>
      <c r="B248" s="156"/>
      <c r="C248" s="55"/>
      <c r="D248" s="65">
        <f t="shared" si="225"/>
        <v>0</v>
      </c>
      <c r="E248" s="65">
        <f t="shared" si="226"/>
        <v>0</v>
      </c>
      <c r="F248" s="65">
        <f t="shared" si="227"/>
        <v>0</v>
      </c>
      <c r="G248" s="56">
        <f>'2а'!L68</f>
        <v>0</v>
      </c>
      <c r="H248" s="56">
        <f>'2а'!O68</f>
        <v>0</v>
      </c>
      <c r="I248" s="56">
        <f>'2а'!R68</f>
        <v>0</v>
      </c>
      <c r="J248" s="56">
        <f>'2а'!M68</f>
        <v>0</v>
      </c>
      <c r="K248" s="56">
        <f>'2а'!P68</f>
        <v>0</v>
      </c>
      <c r="L248" s="56">
        <f>'2а'!S68</f>
        <v>0</v>
      </c>
    </row>
    <row r="249" spans="1:12" x14ac:dyDescent="0.25">
      <c r="A249" s="61" t="s">
        <v>118</v>
      </c>
      <c r="B249" s="155"/>
      <c r="C249" s="62"/>
      <c r="D249" s="63">
        <f>SUM(D250:D271)</f>
        <v>741437.83000000007</v>
      </c>
      <c r="E249" s="63">
        <f t="shared" ref="E249" si="228">SUM(E250:E271)</f>
        <v>735818.94</v>
      </c>
      <c r="F249" s="63">
        <f t="shared" ref="F249" si="229">SUM(F250:F271)</f>
        <v>735818.94</v>
      </c>
      <c r="G249" s="63">
        <f t="shared" ref="G249" si="230">SUM(G250:G271)</f>
        <v>488421.89</v>
      </c>
      <c r="H249" s="63">
        <f t="shared" ref="H249" si="231">SUM(H250:H271)</f>
        <v>482803</v>
      </c>
      <c r="I249" s="63">
        <f t="shared" ref="I249" si="232">SUM(I250:I271)</f>
        <v>482803</v>
      </c>
      <c r="J249" s="63">
        <f t="shared" ref="J249" si="233">SUM(J250:J271)</f>
        <v>253015.94</v>
      </c>
      <c r="K249" s="63">
        <f t="shared" ref="K249" si="234">SUM(K250:K271)</f>
        <v>253015.94</v>
      </c>
      <c r="L249" s="63">
        <f t="shared" ref="L249" si="235">SUM(L250:L271)</f>
        <v>253015.94</v>
      </c>
    </row>
    <row r="250" spans="1:12" x14ac:dyDescent="0.25">
      <c r="A250" s="64" t="s">
        <v>326</v>
      </c>
      <c r="B250" s="156"/>
      <c r="C250" s="55"/>
      <c r="D250" s="65">
        <f t="shared" ref="D250:D271" si="236">G250+J250</f>
        <v>206452</v>
      </c>
      <c r="E250" s="65">
        <f t="shared" ref="E250:E271" si="237">H250+K250</f>
        <v>206452</v>
      </c>
      <c r="F250" s="65">
        <f t="shared" ref="F250:F271" si="238">I250+L250</f>
        <v>206452</v>
      </c>
      <c r="G250" s="56">
        <f>'2а'!L70</f>
        <v>206452</v>
      </c>
      <c r="H250" s="56">
        <f>'2а'!O70</f>
        <v>206452</v>
      </c>
      <c r="I250" s="56">
        <f>'2а'!R70</f>
        <v>206452</v>
      </c>
      <c r="J250" s="56">
        <f>'2а'!M70</f>
        <v>0</v>
      </c>
      <c r="K250" s="56">
        <f>'2а'!P70</f>
        <v>0</v>
      </c>
      <c r="L250" s="56">
        <f>'2а'!S70</f>
        <v>0</v>
      </c>
    </row>
    <row r="251" spans="1:12" ht="59.25" customHeight="1" x14ac:dyDescent="0.25">
      <c r="A251" s="64" t="s">
        <v>328</v>
      </c>
      <c r="B251" s="156"/>
      <c r="C251" s="55"/>
      <c r="D251" s="65">
        <f t="shared" si="236"/>
        <v>40789.599999999999</v>
      </c>
      <c r="E251" s="65">
        <f t="shared" si="237"/>
        <v>40789.599999999999</v>
      </c>
      <c r="F251" s="65">
        <f t="shared" si="238"/>
        <v>40789.599999999999</v>
      </c>
      <c r="G251" s="56">
        <f>'2а'!L71</f>
        <v>0</v>
      </c>
      <c r="H251" s="56">
        <f>'2а'!O71</f>
        <v>0</v>
      </c>
      <c r="I251" s="56">
        <f>'2а'!R71</f>
        <v>0</v>
      </c>
      <c r="J251" s="56">
        <f>'2а'!M71</f>
        <v>40789.599999999999</v>
      </c>
      <c r="K251" s="56">
        <f>'2а'!P71</f>
        <v>40789.599999999999</v>
      </c>
      <c r="L251" s="56">
        <f>'2а'!S71</f>
        <v>40789.599999999999</v>
      </c>
    </row>
    <row r="252" spans="1:12" x14ac:dyDescent="0.25">
      <c r="A252" s="64" t="s">
        <v>329</v>
      </c>
      <c r="B252" s="156"/>
      <c r="C252" s="55"/>
      <c r="D252" s="65">
        <f t="shared" si="236"/>
        <v>50331.85</v>
      </c>
      <c r="E252" s="65">
        <f t="shared" si="237"/>
        <v>16712.96</v>
      </c>
      <c r="F252" s="65">
        <f t="shared" si="238"/>
        <v>16712.96</v>
      </c>
      <c r="G252" s="56">
        <f>'2а'!L72</f>
        <v>36998.89</v>
      </c>
      <c r="H252" s="56">
        <f>'2а'!O72</f>
        <v>3380</v>
      </c>
      <c r="I252" s="56">
        <f>'2а'!R72</f>
        <v>3380</v>
      </c>
      <c r="J252" s="56">
        <f>'2а'!M72</f>
        <v>13332.96</v>
      </c>
      <c r="K252" s="56">
        <f>'2а'!P72</f>
        <v>13332.96</v>
      </c>
      <c r="L252" s="56">
        <f>'2а'!S72</f>
        <v>13332.96</v>
      </c>
    </row>
    <row r="253" spans="1:12" ht="34.5" x14ac:dyDescent="0.25">
      <c r="A253" s="64" t="s">
        <v>330</v>
      </c>
      <c r="B253" s="156"/>
      <c r="C253" s="55"/>
      <c r="D253" s="65">
        <f t="shared" si="236"/>
        <v>350697.38</v>
      </c>
      <c r="E253" s="65">
        <f t="shared" si="237"/>
        <v>378697.38</v>
      </c>
      <c r="F253" s="65">
        <f t="shared" si="238"/>
        <v>378697.38</v>
      </c>
      <c r="G253" s="56">
        <f>'2а'!L73</f>
        <v>234971</v>
      </c>
      <c r="H253" s="56">
        <f>'2а'!O73</f>
        <v>262971</v>
      </c>
      <c r="I253" s="56">
        <f>'2а'!R73</f>
        <v>262971</v>
      </c>
      <c r="J253" s="56">
        <f>'2а'!M73</f>
        <v>115726.37999999999</v>
      </c>
      <c r="K253" s="56">
        <f>'2а'!P73</f>
        <v>115726.37999999999</v>
      </c>
      <c r="L253" s="56">
        <f>'2а'!S73</f>
        <v>115726.37999999999</v>
      </c>
    </row>
    <row r="254" spans="1:12" ht="45.75" x14ac:dyDescent="0.25">
      <c r="A254" s="64" t="s">
        <v>331</v>
      </c>
      <c r="B254" s="156"/>
      <c r="C254" s="55"/>
      <c r="D254" s="65">
        <f t="shared" si="236"/>
        <v>30000</v>
      </c>
      <c r="E254" s="65">
        <f t="shared" si="237"/>
        <v>30000</v>
      </c>
      <c r="F254" s="65">
        <f t="shared" si="238"/>
        <v>30000</v>
      </c>
      <c r="G254" s="56">
        <f>'2а'!L74</f>
        <v>0</v>
      </c>
      <c r="H254" s="56">
        <f>'2а'!O74</f>
        <v>0</v>
      </c>
      <c r="I254" s="56">
        <f>'2а'!R74</f>
        <v>0</v>
      </c>
      <c r="J254" s="56">
        <f>'2а'!M74</f>
        <v>30000</v>
      </c>
      <c r="K254" s="56">
        <f>'2а'!P74</f>
        <v>30000</v>
      </c>
      <c r="L254" s="56">
        <f>'2а'!S74</f>
        <v>30000</v>
      </c>
    </row>
    <row r="255" spans="1:12" ht="45.75" x14ac:dyDescent="0.25">
      <c r="A255" s="64" t="s">
        <v>332</v>
      </c>
      <c r="B255" s="156"/>
      <c r="C255" s="55"/>
      <c r="D255" s="65">
        <f t="shared" si="236"/>
        <v>0</v>
      </c>
      <c r="E255" s="65">
        <f t="shared" si="237"/>
        <v>0</v>
      </c>
      <c r="F255" s="65">
        <f t="shared" si="238"/>
        <v>0</v>
      </c>
      <c r="G255" s="56">
        <f>'2а'!L75</f>
        <v>0</v>
      </c>
      <c r="H255" s="56">
        <f>'2а'!O75</f>
        <v>0</v>
      </c>
      <c r="I255" s="56">
        <f>'2а'!R75</f>
        <v>0</v>
      </c>
      <c r="J255" s="56">
        <f>'2а'!M75</f>
        <v>0</v>
      </c>
      <c r="K255" s="56">
        <f>'2а'!P75</f>
        <v>0</v>
      </c>
      <c r="L255" s="56">
        <f>'2а'!S75</f>
        <v>0</v>
      </c>
    </row>
    <row r="256" spans="1:12" ht="23.25" x14ac:dyDescent="0.25">
      <c r="A256" s="64" t="s">
        <v>333</v>
      </c>
      <c r="B256" s="156"/>
      <c r="C256" s="55"/>
      <c r="D256" s="65">
        <f t="shared" si="236"/>
        <v>0</v>
      </c>
      <c r="E256" s="65">
        <f t="shared" si="237"/>
        <v>0</v>
      </c>
      <c r="F256" s="65">
        <f t="shared" si="238"/>
        <v>0</v>
      </c>
      <c r="G256" s="56">
        <f>'2а'!L76</f>
        <v>0</v>
      </c>
      <c r="H256" s="56">
        <f>'2а'!O76</f>
        <v>0</v>
      </c>
      <c r="I256" s="56">
        <f>'2а'!R76</f>
        <v>0</v>
      </c>
      <c r="J256" s="56">
        <f>'2а'!M76</f>
        <v>0</v>
      </c>
      <c r="K256" s="56">
        <f>'2а'!P76</f>
        <v>0</v>
      </c>
      <c r="L256" s="56">
        <f>'2а'!S76</f>
        <v>0</v>
      </c>
    </row>
    <row r="257" spans="1:12" ht="68.25" x14ac:dyDescent="0.25">
      <c r="A257" s="64" t="s">
        <v>335</v>
      </c>
      <c r="B257" s="156"/>
      <c r="C257" s="55"/>
      <c r="D257" s="65">
        <f t="shared" si="236"/>
        <v>0</v>
      </c>
      <c r="E257" s="65">
        <f t="shared" si="237"/>
        <v>0</v>
      </c>
      <c r="F257" s="65">
        <f t="shared" si="238"/>
        <v>0</v>
      </c>
      <c r="G257" s="56">
        <f>'2а'!L77</f>
        <v>0</v>
      </c>
      <c r="H257" s="56">
        <f>'2а'!O77</f>
        <v>0</v>
      </c>
      <c r="I257" s="56">
        <f>'2а'!R77</f>
        <v>0</v>
      </c>
      <c r="J257" s="56">
        <f>'2а'!M77</f>
        <v>0</v>
      </c>
      <c r="K257" s="56">
        <f>'2а'!P77</f>
        <v>0</v>
      </c>
      <c r="L257" s="56">
        <f>'2а'!S77</f>
        <v>0</v>
      </c>
    </row>
    <row r="258" spans="1:12" x14ac:dyDescent="0.25">
      <c r="A258" s="64" t="s">
        <v>336</v>
      </c>
      <c r="B258" s="156"/>
      <c r="C258" s="55"/>
      <c r="D258" s="65">
        <f t="shared" si="236"/>
        <v>0</v>
      </c>
      <c r="E258" s="65">
        <f t="shared" si="237"/>
        <v>0</v>
      </c>
      <c r="F258" s="65">
        <f t="shared" si="238"/>
        <v>0</v>
      </c>
      <c r="G258" s="56">
        <f>'2а'!L78</f>
        <v>0</v>
      </c>
      <c r="H258" s="56">
        <f>'2а'!O78</f>
        <v>0</v>
      </c>
      <c r="I258" s="56">
        <f>'2а'!R78</f>
        <v>0</v>
      </c>
      <c r="J258" s="56">
        <f>'2а'!M78</f>
        <v>0</v>
      </c>
      <c r="K258" s="56">
        <f>'2а'!P78</f>
        <v>0</v>
      </c>
      <c r="L258" s="56">
        <f>'2а'!S78</f>
        <v>0</v>
      </c>
    </row>
    <row r="259" spans="1:12" x14ac:dyDescent="0.25">
      <c r="A259" s="64" t="s">
        <v>338</v>
      </c>
      <c r="B259" s="156"/>
      <c r="C259" s="55"/>
      <c r="D259" s="65">
        <f t="shared" si="236"/>
        <v>0</v>
      </c>
      <c r="E259" s="65">
        <f t="shared" si="237"/>
        <v>0</v>
      </c>
      <c r="F259" s="65">
        <f t="shared" si="238"/>
        <v>0</v>
      </c>
      <c r="G259" s="56">
        <f>'2а'!L79</f>
        <v>0</v>
      </c>
      <c r="H259" s="56">
        <f>'2а'!O79</f>
        <v>0</v>
      </c>
      <c r="I259" s="56">
        <f>'2а'!R79</f>
        <v>0</v>
      </c>
      <c r="J259" s="56">
        <f>'2а'!M79</f>
        <v>0</v>
      </c>
      <c r="K259" s="56">
        <f>'2а'!P79</f>
        <v>0</v>
      </c>
      <c r="L259" s="56">
        <f>'2а'!S79</f>
        <v>0</v>
      </c>
    </row>
    <row r="260" spans="1:12" x14ac:dyDescent="0.25">
      <c r="A260" s="64" t="s">
        <v>340</v>
      </c>
      <c r="B260" s="156"/>
      <c r="C260" s="55"/>
      <c r="D260" s="65">
        <f t="shared" si="236"/>
        <v>0</v>
      </c>
      <c r="E260" s="65">
        <f t="shared" si="237"/>
        <v>0</v>
      </c>
      <c r="F260" s="65">
        <f t="shared" si="238"/>
        <v>0</v>
      </c>
      <c r="G260" s="56">
        <f>'2а'!L80</f>
        <v>0</v>
      </c>
      <c r="H260" s="56">
        <f>'2а'!O80</f>
        <v>0</v>
      </c>
      <c r="I260" s="56">
        <f>'2а'!R80</f>
        <v>0</v>
      </c>
      <c r="J260" s="56">
        <f>'2а'!M80</f>
        <v>0</v>
      </c>
      <c r="K260" s="56">
        <f>'2а'!P80</f>
        <v>0</v>
      </c>
      <c r="L260" s="56">
        <f>'2а'!S80</f>
        <v>0</v>
      </c>
    </row>
    <row r="261" spans="1:12" ht="23.25" x14ac:dyDescent="0.25">
      <c r="A261" s="64" t="s">
        <v>342</v>
      </c>
      <c r="B261" s="156"/>
      <c r="C261" s="55"/>
      <c r="D261" s="65">
        <f t="shared" si="236"/>
        <v>0</v>
      </c>
      <c r="E261" s="65">
        <f t="shared" si="237"/>
        <v>0</v>
      </c>
      <c r="F261" s="65">
        <f t="shared" si="238"/>
        <v>0</v>
      </c>
      <c r="G261" s="56">
        <f>'2а'!L81</f>
        <v>0</v>
      </c>
      <c r="H261" s="56">
        <f>'2а'!O81</f>
        <v>0</v>
      </c>
      <c r="I261" s="56">
        <f>'2а'!R81</f>
        <v>0</v>
      </c>
      <c r="J261" s="56">
        <f>'2а'!M81</f>
        <v>0</v>
      </c>
      <c r="K261" s="56">
        <f>'2а'!P81</f>
        <v>0</v>
      </c>
      <c r="L261" s="56">
        <f>'2а'!S81</f>
        <v>0</v>
      </c>
    </row>
    <row r="262" spans="1:12" x14ac:dyDescent="0.25">
      <c r="A262" s="64" t="s">
        <v>344</v>
      </c>
      <c r="B262" s="156"/>
      <c r="C262" s="55"/>
      <c r="D262" s="65">
        <f t="shared" si="236"/>
        <v>0</v>
      </c>
      <c r="E262" s="65">
        <f t="shared" si="237"/>
        <v>0</v>
      </c>
      <c r="F262" s="65">
        <f t="shared" si="238"/>
        <v>0</v>
      </c>
      <c r="G262" s="56">
        <f>'2а'!L82</f>
        <v>0</v>
      </c>
      <c r="H262" s="56">
        <f>'2а'!O82</f>
        <v>0</v>
      </c>
      <c r="I262" s="56">
        <f>'2а'!R82</f>
        <v>0</v>
      </c>
      <c r="J262" s="56">
        <f>'2а'!M82</f>
        <v>0</v>
      </c>
      <c r="K262" s="56">
        <f>'2а'!P82</f>
        <v>0</v>
      </c>
      <c r="L262" s="56">
        <f>'2а'!S82</f>
        <v>0</v>
      </c>
    </row>
    <row r="263" spans="1:12" x14ac:dyDescent="0.25">
      <c r="A263" s="64" t="s">
        <v>346</v>
      </c>
      <c r="B263" s="156"/>
      <c r="C263" s="55"/>
      <c r="D263" s="65">
        <f t="shared" si="236"/>
        <v>0</v>
      </c>
      <c r="E263" s="65">
        <f t="shared" si="237"/>
        <v>0</v>
      </c>
      <c r="F263" s="65">
        <f t="shared" si="238"/>
        <v>0</v>
      </c>
      <c r="G263" s="56">
        <f>'2а'!L83</f>
        <v>0</v>
      </c>
      <c r="H263" s="56">
        <f>'2а'!O83</f>
        <v>0</v>
      </c>
      <c r="I263" s="56">
        <f>'2а'!R83</f>
        <v>0</v>
      </c>
      <c r="J263" s="56">
        <f>'2а'!M83</f>
        <v>0</v>
      </c>
      <c r="K263" s="56">
        <f>'2а'!P83</f>
        <v>0</v>
      </c>
      <c r="L263" s="56">
        <f>'2а'!S83</f>
        <v>0</v>
      </c>
    </row>
    <row r="264" spans="1:12" ht="45.75" x14ac:dyDescent="0.25">
      <c r="A264" s="64" t="s">
        <v>348</v>
      </c>
      <c r="B264" s="156"/>
      <c r="C264" s="55"/>
      <c r="D264" s="65">
        <f t="shared" si="236"/>
        <v>0</v>
      </c>
      <c r="E264" s="65">
        <f t="shared" si="237"/>
        <v>0</v>
      </c>
      <c r="F264" s="65">
        <f t="shared" si="238"/>
        <v>0</v>
      </c>
      <c r="G264" s="56">
        <f>'2а'!L84</f>
        <v>0</v>
      </c>
      <c r="H264" s="56">
        <f>'2а'!O84</f>
        <v>0</v>
      </c>
      <c r="I264" s="56">
        <f>'2а'!R84</f>
        <v>0</v>
      </c>
      <c r="J264" s="56">
        <f>'2а'!M84</f>
        <v>0</v>
      </c>
      <c r="K264" s="56">
        <f>'2а'!P84</f>
        <v>0</v>
      </c>
      <c r="L264" s="56">
        <f>'2а'!S84</f>
        <v>0</v>
      </c>
    </row>
    <row r="265" spans="1:12" ht="68.25" x14ac:dyDescent="0.25">
      <c r="A265" s="64" t="s">
        <v>350</v>
      </c>
      <c r="B265" s="156"/>
      <c r="C265" s="55"/>
      <c r="D265" s="65">
        <f t="shared" si="236"/>
        <v>0</v>
      </c>
      <c r="E265" s="65">
        <f t="shared" si="237"/>
        <v>0</v>
      </c>
      <c r="F265" s="65">
        <f t="shared" si="238"/>
        <v>0</v>
      </c>
      <c r="G265" s="56">
        <f>'2а'!L85</f>
        <v>0</v>
      </c>
      <c r="H265" s="56">
        <f>'2а'!O85</f>
        <v>0</v>
      </c>
      <c r="I265" s="56">
        <f>'2а'!R85</f>
        <v>0</v>
      </c>
      <c r="J265" s="56">
        <f>'2а'!M85</f>
        <v>0</v>
      </c>
      <c r="K265" s="56">
        <f>'2а'!P85</f>
        <v>0</v>
      </c>
      <c r="L265" s="56">
        <f>'2а'!S85</f>
        <v>0</v>
      </c>
    </row>
    <row r="266" spans="1:12" x14ac:dyDescent="0.25">
      <c r="A266" s="64" t="s">
        <v>351</v>
      </c>
      <c r="B266" s="156"/>
      <c r="C266" s="55"/>
      <c r="D266" s="65">
        <f t="shared" si="236"/>
        <v>0</v>
      </c>
      <c r="E266" s="65">
        <f t="shared" si="237"/>
        <v>0</v>
      </c>
      <c r="F266" s="65">
        <f t="shared" si="238"/>
        <v>0</v>
      </c>
      <c r="G266" s="56">
        <f>'2а'!L86</f>
        <v>0</v>
      </c>
      <c r="H266" s="56">
        <f>'2а'!O86</f>
        <v>0</v>
      </c>
      <c r="I266" s="56">
        <f>'2а'!R86</f>
        <v>0</v>
      </c>
      <c r="J266" s="56">
        <f>'2а'!M86</f>
        <v>0</v>
      </c>
      <c r="K266" s="56">
        <f>'2а'!P86</f>
        <v>0</v>
      </c>
      <c r="L266" s="56">
        <f>'2а'!S86</f>
        <v>0</v>
      </c>
    </row>
    <row r="267" spans="1:12" x14ac:dyDescent="0.25">
      <c r="A267" s="64" t="s">
        <v>353</v>
      </c>
      <c r="B267" s="156"/>
      <c r="C267" s="55"/>
      <c r="D267" s="65">
        <f t="shared" si="236"/>
        <v>1467</v>
      </c>
      <c r="E267" s="65">
        <f t="shared" si="237"/>
        <v>1467</v>
      </c>
      <c r="F267" s="65">
        <f t="shared" si="238"/>
        <v>1467</v>
      </c>
      <c r="G267" s="56">
        <f>'2а'!L87</f>
        <v>0</v>
      </c>
      <c r="H267" s="56">
        <f>'2а'!O87</f>
        <v>0</v>
      </c>
      <c r="I267" s="56">
        <f>'2а'!R87</f>
        <v>0</v>
      </c>
      <c r="J267" s="56">
        <f>'2а'!M87</f>
        <v>1467</v>
      </c>
      <c r="K267" s="56">
        <f>'2а'!P87</f>
        <v>1467</v>
      </c>
      <c r="L267" s="56">
        <f>'2а'!S87</f>
        <v>1467</v>
      </c>
    </row>
    <row r="268" spans="1:12" ht="23.25" x14ac:dyDescent="0.25">
      <c r="A268" s="64" t="s">
        <v>355</v>
      </c>
      <c r="B268" s="156"/>
      <c r="C268" s="55"/>
      <c r="D268" s="65">
        <f t="shared" si="236"/>
        <v>0</v>
      </c>
      <c r="E268" s="65">
        <f t="shared" si="237"/>
        <v>0</v>
      </c>
      <c r="F268" s="65">
        <f t="shared" si="238"/>
        <v>0</v>
      </c>
      <c r="G268" s="56">
        <f>'2а'!L88</f>
        <v>0</v>
      </c>
      <c r="H268" s="56">
        <f>'2а'!O88</f>
        <v>0</v>
      </c>
      <c r="I268" s="56">
        <f>'2а'!R88</f>
        <v>0</v>
      </c>
      <c r="J268" s="56">
        <f>'2а'!M88</f>
        <v>0</v>
      </c>
      <c r="K268" s="56">
        <f>'2а'!P88</f>
        <v>0</v>
      </c>
      <c r="L268" s="56">
        <f>'2а'!S88</f>
        <v>0</v>
      </c>
    </row>
    <row r="269" spans="1:12" x14ac:dyDescent="0.25">
      <c r="A269" s="64" t="s">
        <v>357</v>
      </c>
      <c r="B269" s="156"/>
      <c r="C269" s="55"/>
      <c r="D269" s="65">
        <f t="shared" si="236"/>
        <v>0</v>
      </c>
      <c r="E269" s="65">
        <f t="shared" si="237"/>
        <v>0</v>
      </c>
      <c r="F269" s="65">
        <f t="shared" si="238"/>
        <v>0</v>
      </c>
      <c r="G269" s="56">
        <f>'2а'!L89</f>
        <v>0</v>
      </c>
      <c r="H269" s="56">
        <f>'2а'!O89</f>
        <v>0</v>
      </c>
      <c r="I269" s="56">
        <f>'2а'!R89</f>
        <v>0</v>
      </c>
      <c r="J269" s="56">
        <f>'2а'!M89</f>
        <v>0</v>
      </c>
      <c r="K269" s="56">
        <f>'2а'!P89</f>
        <v>0</v>
      </c>
      <c r="L269" s="56">
        <f>'2а'!S89</f>
        <v>0</v>
      </c>
    </row>
    <row r="270" spans="1:12" x14ac:dyDescent="0.25">
      <c r="A270" s="64" t="s">
        <v>359</v>
      </c>
      <c r="B270" s="156"/>
      <c r="C270" s="55"/>
      <c r="D270" s="65">
        <f t="shared" si="236"/>
        <v>900</v>
      </c>
      <c r="E270" s="65">
        <f t="shared" si="237"/>
        <v>900</v>
      </c>
      <c r="F270" s="65">
        <f t="shared" si="238"/>
        <v>900</v>
      </c>
      <c r="G270" s="56">
        <f>'2а'!L90</f>
        <v>0</v>
      </c>
      <c r="H270" s="56">
        <f>'2а'!O90</f>
        <v>0</v>
      </c>
      <c r="I270" s="56">
        <f>'2а'!R90</f>
        <v>0</v>
      </c>
      <c r="J270" s="56">
        <f>'2а'!M90</f>
        <v>900</v>
      </c>
      <c r="K270" s="56">
        <f>'2а'!P90</f>
        <v>900</v>
      </c>
      <c r="L270" s="56">
        <f>'2а'!S90</f>
        <v>900</v>
      </c>
    </row>
    <row r="271" spans="1:12" x14ac:dyDescent="0.25">
      <c r="A271" s="64" t="s">
        <v>85</v>
      </c>
      <c r="B271" s="156"/>
      <c r="C271" s="55"/>
      <c r="D271" s="65">
        <f t="shared" si="236"/>
        <v>60800</v>
      </c>
      <c r="E271" s="65">
        <f t="shared" si="237"/>
        <v>60800</v>
      </c>
      <c r="F271" s="65">
        <f t="shared" si="238"/>
        <v>60800</v>
      </c>
      <c r="G271" s="56">
        <f>'2а'!L91</f>
        <v>10000</v>
      </c>
      <c r="H271" s="56">
        <f>'2а'!O91</f>
        <v>10000</v>
      </c>
      <c r="I271" s="56">
        <f>'2а'!R91</f>
        <v>10000</v>
      </c>
      <c r="J271" s="56">
        <f>'2а'!M91</f>
        <v>50800</v>
      </c>
      <c r="K271" s="56">
        <f>'2а'!P91</f>
        <v>50800</v>
      </c>
      <c r="L271" s="56">
        <f>'2а'!S91</f>
        <v>50800</v>
      </c>
    </row>
    <row r="272" spans="1:12" s="164" customFormat="1" x14ac:dyDescent="0.25">
      <c r="A272" s="61" t="s">
        <v>127</v>
      </c>
      <c r="B272" s="155"/>
      <c r="C272" s="62"/>
      <c r="D272" s="63">
        <f t="shared" ref="D272:L272" si="239">SUM(D273:D312)</f>
        <v>1264728.02</v>
      </c>
      <c r="E272" s="63">
        <f t="shared" si="239"/>
        <v>1272471.02</v>
      </c>
      <c r="F272" s="63">
        <f t="shared" si="239"/>
        <v>1272471.02</v>
      </c>
      <c r="G272" s="63">
        <f t="shared" si="239"/>
        <v>999310</v>
      </c>
      <c r="H272" s="63">
        <f t="shared" si="239"/>
        <v>1007053</v>
      </c>
      <c r="I272" s="63">
        <f t="shared" si="239"/>
        <v>1007053</v>
      </c>
      <c r="J272" s="63">
        <f t="shared" si="239"/>
        <v>265418.02</v>
      </c>
      <c r="K272" s="63">
        <f t="shared" si="239"/>
        <v>265418.02</v>
      </c>
      <c r="L272" s="63">
        <f t="shared" si="239"/>
        <v>265418.02</v>
      </c>
    </row>
    <row r="273" spans="1:12" ht="34.5" x14ac:dyDescent="0.25">
      <c r="A273" s="64" t="s">
        <v>361</v>
      </c>
      <c r="B273" s="156"/>
      <c r="C273" s="55"/>
      <c r="D273" s="65">
        <f t="shared" ref="D273:D292" si="240">G273+J273</f>
        <v>0</v>
      </c>
      <c r="E273" s="65">
        <f t="shared" ref="E273:E292" si="241">H273+K273</f>
        <v>0</v>
      </c>
      <c r="F273" s="65">
        <f t="shared" ref="F273:F292" si="242">I273+L273</f>
        <v>0</v>
      </c>
      <c r="G273" s="56"/>
      <c r="H273" s="56"/>
      <c r="I273" s="56"/>
      <c r="J273" s="56"/>
      <c r="K273" s="56"/>
      <c r="L273" s="56"/>
    </row>
    <row r="274" spans="1:12" ht="24" customHeight="1" x14ac:dyDescent="0.25">
      <c r="A274" s="64" t="s">
        <v>362</v>
      </c>
      <c r="B274" s="156"/>
      <c r="C274" s="55"/>
      <c r="D274" s="65">
        <f t="shared" si="240"/>
        <v>0</v>
      </c>
      <c r="E274" s="65">
        <f t="shared" si="241"/>
        <v>0</v>
      </c>
      <c r="F274" s="65">
        <f t="shared" si="242"/>
        <v>0</v>
      </c>
      <c r="G274" s="56"/>
      <c r="H274" s="56"/>
      <c r="I274" s="56"/>
      <c r="J274" s="56"/>
      <c r="K274" s="56"/>
      <c r="L274" s="56"/>
    </row>
    <row r="275" spans="1:12" s="163" customFormat="1" x14ac:dyDescent="0.25">
      <c r="A275" s="64" t="s">
        <v>363</v>
      </c>
      <c r="B275" s="160"/>
      <c r="C275" s="161"/>
      <c r="D275" s="65">
        <f t="shared" si="240"/>
        <v>0</v>
      </c>
      <c r="E275" s="65">
        <f t="shared" si="241"/>
        <v>0</v>
      </c>
      <c r="F275" s="65">
        <f t="shared" si="242"/>
        <v>0</v>
      </c>
      <c r="G275" s="56">
        <f>'2а'!L95</f>
        <v>0</v>
      </c>
      <c r="H275" s="56">
        <f>'2а'!O95</f>
        <v>0</v>
      </c>
      <c r="I275" s="56">
        <f>'2а'!R95</f>
        <v>0</v>
      </c>
      <c r="J275" s="56">
        <f>'2а'!M95</f>
        <v>0</v>
      </c>
      <c r="K275" s="56">
        <f>'2а'!P95</f>
        <v>0</v>
      </c>
      <c r="L275" s="56">
        <f>'2а'!S95</f>
        <v>0</v>
      </c>
    </row>
    <row r="276" spans="1:12" ht="23.25" x14ac:dyDescent="0.25">
      <c r="A276" s="66" t="s">
        <v>364</v>
      </c>
      <c r="B276" s="156"/>
      <c r="C276" s="55"/>
      <c r="D276" s="65">
        <f t="shared" si="240"/>
        <v>0</v>
      </c>
      <c r="E276" s="65">
        <f t="shared" si="241"/>
        <v>0</v>
      </c>
      <c r="F276" s="65">
        <f t="shared" si="242"/>
        <v>0</v>
      </c>
      <c r="G276" s="56">
        <f>'2а'!L96</f>
        <v>0</v>
      </c>
      <c r="H276" s="56">
        <f>'2а'!O96</f>
        <v>0</v>
      </c>
      <c r="I276" s="56">
        <f>'2а'!R96</f>
        <v>0</v>
      </c>
      <c r="J276" s="56">
        <f>'2а'!M96</f>
        <v>0</v>
      </c>
      <c r="K276" s="56">
        <f>'2а'!P96</f>
        <v>0</v>
      </c>
      <c r="L276" s="56">
        <f>'2а'!S96</f>
        <v>0</v>
      </c>
    </row>
    <row r="277" spans="1:12" ht="23.25" x14ac:dyDescent="0.25">
      <c r="A277" s="64" t="s">
        <v>365</v>
      </c>
      <c r="B277" s="156"/>
      <c r="C277" s="55"/>
      <c r="D277" s="65">
        <f t="shared" si="240"/>
        <v>0</v>
      </c>
      <c r="E277" s="65">
        <f t="shared" si="241"/>
        <v>0</v>
      </c>
      <c r="F277" s="65">
        <f t="shared" si="242"/>
        <v>0</v>
      </c>
      <c r="G277" s="56">
        <f>'2а'!L97</f>
        <v>0</v>
      </c>
      <c r="H277" s="56">
        <f>'2а'!O97</f>
        <v>0</v>
      </c>
      <c r="I277" s="56">
        <f>'2а'!R97</f>
        <v>0</v>
      </c>
      <c r="J277" s="56">
        <f>'2а'!M97</f>
        <v>0</v>
      </c>
      <c r="K277" s="56">
        <f>'2а'!P97</f>
        <v>0</v>
      </c>
      <c r="L277" s="56">
        <f>'2а'!S97</f>
        <v>0</v>
      </c>
    </row>
    <row r="278" spans="1:12" x14ac:dyDescent="0.25">
      <c r="A278" s="64" t="s">
        <v>366</v>
      </c>
      <c r="B278" s="156"/>
      <c r="C278" s="55"/>
      <c r="D278" s="65">
        <f t="shared" si="240"/>
        <v>0</v>
      </c>
      <c r="E278" s="65">
        <f t="shared" si="241"/>
        <v>0</v>
      </c>
      <c r="F278" s="65">
        <f t="shared" si="242"/>
        <v>0</v>
      </c>
      <c r="G278" s="56">
        <f>'2а'!L98</f>
        <v>0</v>
      </c>
      <c r="H278" s="56">
        <f>'2а'!O98</f>
        <v>0</v>
      </c>
      <c r="I278" s="56">
        <f>'2а'!R98</f>
        <v>0</v>
      </c>
      <c r="J278" s="56">
        <f>'2а'!M98</f>
        <v>0</v>
      </c>
      <c r="K278" s="56">
        <f>'2а'!P98</f>
        <v>0</v>
      </c>
      <c r="L278" s="56">
        <f>'2а'!S98</f>
        <v>0</v>
      </c>
    </row>
    <row r="279" spans="1:12" x14ac:dyDescent="0.25">
      <c r="A279" s="64" t="s">
        <v>367</v>
      </c>
      <c r="B279" s="156"/>
      <c r="C279" s="55"/>
      <c r="D279" s="65">
        <f t="shared" si="240"/>
        <v>0</v>
      </c>
      <c r="E279" s="65">
        <f t="shared" si="241"/>
        <v>0</v>
      </c>
      <c r="F279" s="65">
        <f t="shared" si="242"/>
        <v>0</v>
      </c>
      <c r="G279" s="56">
        <f>'2а'!L99</f>
        <v>0</v>
      </c>
      <c r="H279" s="56">
        <f>'2а'!O99</f>
        <v>0</v>
      </c>
      <c r="I279" s="56">
        <f>'2а'!R99</f>
        <v>0</v>
      </c>
      <c r="J279" s="56">
        <f>'2а'!M99</f>
        <v>0</v>
      </c>
      <c r="K279" s="56">
        <f>'2а'!P99</f>
        <v>0</v>
      </c>
      <c r="L279" s="56">
        <f>'2а'!S99</f>
        <v>0</v>
      </c>
    </row>
    <row r="280" spans="1:12" ht="23.25" x14ac:dyDescent="0.25">
      <c r="A280" s="64" t="s">
        <v>368</v>
      </c>
      <c r="B280" s="156"/>
      <c r="C280" s="55"/>
      <c r="D280" s="65">
        <f t="shared" si="240"/>
        <v>0</v>
      </c>
      <c r="E280" s="65">
        <f t="shared" si="241"/>
        <v>0</v>
      </c>
      <c r="F280" s="65">
        <f t="shared" si="242"/>
        <v>0</v>
      </c>
      <c r="G280" s="56">
        <f>'2а'!L100</f>
        <v>0</v>
      </c>
      <c r="H280" s="56">
        <f>'2а'!O100</f>
        <v>0</v>
      </c>
      <c r="I280" s="56">
        <f>'2а'!R100</f>
        <v>0</v>
      </c>
      <c r="J280" s="56">
        <f>'2а'!M100</f>
        <v>0</v>
      </c>
      <c r="K280" s="56">
        <f>'2а'!P100</f>
        <v>0</v>
      </c>
      <c r="L280" s="56">
        <f>'2а'!S100</f>
        <v>0</v>
      </c>
    </row>
    <row r="281" spans="1:12" ht="34.5" x14ac:dyDescent="0.25">
      <c r="A281" s="64" t="s">
        <v>370</v>
      </c>
      <c r="B281" s="156"/>
      <c r="C281" s="55"/>
      <c r="D281" s="65">
        <f t="shared" si="240"/>
        <v>0</v>
      </c>
      <c r="E281" s="65">
        <f t="shared" si="241"/>
        <v>0</v>
      </c>
      <c r="F281" s="65">
        <f t="shared" si="242"/>
        <v>0</v>
      </c>
      <c r="G281" s="56">
        <f>'2а'!L101</f>
        <v>0</v>
      </c>
      <c r="H281" s="56">
        <f>'2а'!O101</f>
        <v>0</v>
      </c>
      <c r="I281" s="56">
        <f>'2а'!R101</f>
        <v>0</v>
      </c>
      <c r="J281" s="56">
        <f>'2а'!M101</f>
        <v>0</v>
      </c>
      <c r="K281" s="56">
        <f>'2а'!P101</f>
        <v>0</v>
      </c>
      <c r="L281" s="56">
        <f>'2а'!S101</f>
        <v>0</v>
      </c>
    </row>
    <row r="282" spans="1:12" ht="23.25" x14ac:dyDescent="0.25">
      <c r="A282" s="64" t="s">
        <v>371</v>
      </c>
      <c r="B282" s="156"/>
      <c r="C282" s="55"/>
      <c r="D282" s="65">
        <f t="shared" si="240"/>
        <v>0</v>
      </c>
      <c r="E282" s="65">
        <f t="shared" si="241"/>
        <v>0</v>
      </c>
      <c r="F282" s="65">
        <f t="shared" si="242"/>
        <v>0</v>
      </c>
      <c r="G282" s="56">
        <f>'2а'!L102</f>
        <v>0</v>
      </c>
      <c r="H282" s="56">
        <f>'2а'!O102</f>
        <v>0</v>
      </c>
      <c r="I282" s="56">
        <f>'2а'!R102</f>
        <v>0</v>
      </c>
      <c r="J282" s="56">
        <f>'2а'!M102</f>
        <v>0</v>
      </c>
      <c r="K282" s="56">
        <f>'2а'!P102</f>
        <v>0</v>
      </c>
      <c r="L282" s="56">
        <f>'2а'!S102</f>
        <v>0</v>
      </c>
    </row>
    <row r="283" spans="1:12" ht="34.5" x14ac:dyDescent="0.25">
      <c r="A283" s="64" t="s">
        <v>373</v>
      </c>
      <c r="B283" s="156"/>
      <c r="C283" s="55"/>
      <c r="D283" s="65">
        <f t="shared" si="240"/>
        <v>14075</v>
      </c>
      <c r="E283" s="65">
        <f t="shared" si="241"/>
        <v>14075</v>
      </c>
      <c r="F283" s="65">
        <f t="shared" si="242"/>
        <v>14075</v>
      </c>
      <c r="G283" s="56">
        <f>'2а'!L103</f>
        <v>0</v>
      </c>
      <c r="H283" s="56">
        <f>'2а'!O103</f>
        <v>0</v>
      </c>
      <c r="I283" s="56">
        <f>'2а'!R103</f>
        <v>0</v>
      </c>
      <c r="J283" s="56">
        <f>'2а'!M103</f>
        <v>14075</v>
      </c>
      <c r="K283" s="56">
        <f>'2а'!P103</f>
        <v>14075</v>
      </c>
      <c r="L283" s="56">
        <f>'2а'!S103</f>
        <v>14075</v>
      </c>
    </row>
    <row r="284" spans="1:12" ht="45.75" x14ac:dyDescent="0.25">
      <c r="A284" s="64" t="s">
        <v>375</v>
      </c>
      <c r="B284" s="156"/>
      <c r="C284" s="55"/>
      <c r="D284" s="65">
        <f t="shared" si="240"/>
        <v>0</v>
      </c>
      <c r="E284" s="65">
        <f t="shared" si="241"/>
        <v>0</v>
      </c>
      <c r="F284" s="65">
        <f t="shared" si="242"/>
        <v>0</v>
      </c>
      <c r="G284" s="56">
        <f>'2а'!L104</f>
        <v>0</v>
      </c>
      <c r="H284" s="56">
        <f>'2а'!O104</f>
        <v>0</v>
      </c>
      <c r="I284" s="56">
        <f>'2а'!R104</f>
        <v>0</v>
      </c>
      <c r="J284" s="56">
        <f>'2а'!M104</f>
        <v>0</v>
      </c>
      <c r="K284" s="56">
        <f>'2а'!P104</f>
        <v>0</v>
      </c>
      <c r="L284" s="56">
        <f>'2а'!S104</f>
        <v>0</v>
      </c>
    </row>
    <row r="285" spans="1:12" x14ac:dyDescent="0.25">
      <c r="A285" s="64" t="s">
        <v>377</v>
      </c>
      <c r="B285" s="156"/>
      <c r="C285" s="55"/>
      <c r="D285" s="65">
        <f t="shared" si="240"/>
        <v>0</v>
      </c>
      <c r="E285" s="65">
        <f t="shared" si="241"/>
        <v>0</v>
      </c>
      <c r="F285" s="65">
        <f t="shared" si="242"/>
        <v>0</v>
      </c>
      <c r="G285" s="56">
        <f>'2а'!L105</f>
        <v>0</v>
      </c>
      <c r="H285" s="56">
        <f>'2а'!O105</f>
        <v>0</v>
      </c>
      <c r="I285" s="56">
        <f>'2а'!R105</f>
        <v>0</v>
      </c>
      <c r="J285" s="56">
        <f>'2а'!M105</f>
        <v>0</v>
      </c>
      <c r="K285" s="56">
        <f>'2а'!P105</f>
        <v>0</v>
      </c>
      <c r="L285" s="56">
        <f>'2а'!S105</f>
        <v>0</v>
      </c>
    </row>
    <row r="286" spans="1:12" ht="36.75" customHeight="1" x14ac:dyDescent="0.25">
      <c r="A286" s="64" t="s">
        <v>378</v>
      </c>
      <c r="B286" s="156"/>
      <c r="C286" s="55"/>
      <c r="D286" s="65">
        <f t="shared" si="240"/>
        <v>200216.68</v>
      </c>
      <c r="E286" s="65">
        <f t="shared" si="241"/>
        <v>200216.68</v>
      </c>
      <c r="F286" s="65">
        <f t="shared" si="242"/>
        <v>200216.68</v>
      </c>
      <c r="G286" s="56">
        <f>'2а'!L106</f>
        <v>44764</v>
      </c>
      <c r="H286" s="56">
        <f>'2а'!O106</f>
        <v>44764</v>
      </c>
      <c r="I286" s="56">
        <f>'2а'!R106</f>
        <v>44764</v>
      </c>
      <c r="J286" s="56">
        <f>'2а'!M106</f>
        <v>155452.68</v>
      </c>
      <c r="K286" s="56">
        <f>'2а'!P106</f>
        <v>155452.68</v>
      </c>
      <c r="L286" s="56">
        <f>'2а'!S106</f>
        <v>155452.68</v>
      </c>
    </row>
    <row r="287" spans="1:12" ht="46.5" customHeight="1" x14ac:dyDescent="0.25">
      <c r="A287" s="64" t="s">
        <v>380</v>
      </c>
      <c r="B287" s="156"/>
      <c r="C287" s="55"/>
      <c r="D287" s="65">
        <f t="shared" si="240"/>
        <v>0</v>
      </c>
      <c r="E287" s="65">
        <f t="shared" si="241"/>
        <v>0</v>
      </c>
      <c r="F287" s="65">
        <f t="shared" si="242"/>
        <v>0</v>
      </c>
      <c r="G287" s="56">
        <f>'2а'!L107</f>
        <v>0</v>
      </c>
      <c r="H287" s="56">
        <f>'2а'!O107</f>
        <v>0</v>
      </c>
      <c r="I287" s="56">
        <f>'2а'!R107</f>
        <v>0</v>
      </c>
      <c r="J287" s="56">
        <f>'2а'!M107</f>
        <v>0</v>
      </c>
      <c r="K287" s="56">
        <f>'2а'!P107</f>
        <v>0</v>
      </c>
      <c r="L287" s="56">
        <f>'2а'!S107</f>
        <v>0</v>
      </c>
    </row>
    <row r="288" spans="1:12" ht="23.25" x14ac:dyDescent="0.25">
      <c r="A288" s="64" t="s">
        <v>381</v>
      </c>
      <c r="B288" s="156"/>
      <c r="C288" s="55"/>
      <c r="D288" s="65">
        <f t="shared" si="240"/>
        <v>697182.81</v>
      </c>
      <c r="E288" s="65">
        <f t="shared" si="241"/>
        <v>704925.81</v>
      </c>
      <c r="F288" s="65">
        <f t="shared" si="242"/>
        <v>704925.81</v>
      </c>
      <c r="G288" s="56">
        <f>'2а'!L108</f>
        <v>635146</v>
      </c>
      <c r="H288" s="56">
        <f>'2а'!O108</f>
        <v>642889</v>
      </c>
      <c r="I288" s="56">
        <f>'2а'!R108</f>
        <v>642889</v>
      </c>
      <c r="J288" s="56">
        <f>'2а'!M108</f>
        <v>62036.810000000005</v>
      </c>
      <c r="K288" s="56">
        <f>'2а'!P108</f>
        <v>62036.810000000005</v>
      </c>
      <c r="L288" s="56">
        <f>'2а'!S108</f>
        <v>62036.810000000005</v>
      </c>
    </row>
    <row r="289" spans="1:12" s="163" customFormat="1" ht="34.5" x14ac:dyDescent="0.25">
      <c r="A289" s="64" t="s">
        <v>382</v>
      </c>
      <c r="B289" s="160"/>
      <c r="C289" s="161"/>
      <c r="D289" s="65">
        <f t="shared" si="240"/>
        <v>10269.040000000001</v>
      </c>
      <c r="E289" s="65">
        <f t="shared" si="241"/>
        <v>10269.040000000001</v>
      </c>
      <c r="F289" s="65">
        <f t="shared" si="242"/>
        <v>10269.040000000001</v>
      </c>
      <c r="G289" s="56">
        <f>'2а'!L109</f>
        <v>0</v>
      </c>
      <c r="H289" s="56">
        <f>'2а'!O109</f>
        <v>0</v>
      </c>
      <c r="I289" s="56">
        <f>'2а'!R109</f>
        <v>0</v>
      </c>
      <c r="J289" s="56">
        <f>'2а'!M109</f>
        <v>10269.040000000001</v>
      </c>
      <c r="K289" s="56">
        <f>'2а'!P109</f>
        <v>10269.040000000001</v>
      </c>
      <c r="L289" s="56">
        <f>'2а'!S109</f>
        <v>10269.040000000001</v>
      </c>
    </row>
    <row r="290" spans="1:12" ht="23.25" x14ac:dyDescent="0.25">
      <c r="A290" s="67" t="s">
        <v>383</v>
      </c>
      <c r="B290" s="156"/>
      <c r="C290" s="55"/>
      <c r="D290" s="65">
        <f t="shared" si="240"/>
        <v>0</v>
      </c>
      <c r="E290" s="65">
        <f t="shared" si="241"/>
        <v>0</v>
      </c>
      <c r="F290" s="65">
        <f t="shared" si="242"/>
        <v>0</v>
      </c>
      <c r="G290" s="56">
        <f>'2а'!L110</f>
        <v>0</v>
      </c>
      <c r="H290" s="56">
        <f>'2а'!O110</f>
        <v>0</v>
      </c>
      <c r="I290" s="56">
        <f>'2а'!R110</f>
        <v>0</v>
      </c>
      <c r="J290" s="56">
        <f>'2а'!M110</f>
        <v>0</v>
      </c>
      <c r="K290" s="56">
        <f>'2а'!P110</f>
        <v>0</v>
      </c>
      <c r="L290" s="56">
        <f>'2а'!S110</f>
        <v>0</v>
      </c>
    </row>
    <row r="291" spans="1:12" x14ac:dyDescent="0.25">
      <c r="A291" s="67" t="s">
        <v>384</v>
      </c>
      <c r="B291" s="156"/>
      <c r="C291" s="55"/>
      <c r="D291" s="65">
        <f t="shared" si="240"/>
        <v>0</v>
      </c>
      <c r="E291" s="65">
        <f t="shared" si="241"/>
        <v>0</v>
      </c>
      <c r="F291" s="65">
        <f t="shared" si="242"/>
        <v>0</v>
      </c>
      <c r="G291" s="56">
        <f>'2а'!L111</f>
        <v>0</v>
      </c>
      <c r="H291" s="56">
        <f>'2а'!O111</f>
        <v>0</v>
      </c>
      <c r="I291" s="56">
        <f>'2а'!R111</f>
        <v>0</v>
      </c>
      <c r="J291" s="56">
        <f>'2а'!M111</f>
        <v>0</v>
      </c>
      <c r="K291" s="56">
        <f>'2а'!P111</f>
        <v>0</v>
      </c>
      <c r="L291" s="56">
        <f>'2а'!S111</f>
        <v>0</v>
      </c>
    </row>
    <row r="292" spans="1:12" x14ac:dyDescent="0.25">
      <c r="A292" s="67" t="s">
        <v>599</v>
      </c>
      <c r="B292" s="156"/>
      <c r="C292" s="55"/>
      <c r="D292" s="65">
        <f t="shared" si="240"/>
        <v>0</v>
      </c>
      <c r="E292" s="65">
        <f t="shared" si="241"/>
        <v>0</v>
      </c>
      <c r="F292" s="65">
        <f t="shared" si="242"/>
        <v>0</v>
      </c>
      <c r="G292" s="56">
        <f>'2а'!L112</f>
        <v>0</v>
      </c>
      <c r="H292" s="56">
        <f>'2а'!O112</f>
        <v>0</v>
      </c>
      <c r="I292" s="56">
        <f>'2а'!R112</f>
        <v>0</v>
      </c>
      <c r="J292" s="56">
        <f>'2а'!M112</f>
        <v>0</v>
      </c>
      <c r="K292" s="56">
        <f>'2а'!P112</f>
        <v>0</v>
      </c>
      <c r="L292" s="56">
        <f>'2а'!S112</f>
        <v>0</v>
      </c>
    </row>
    <row r="293" spans="1:12" ht="34.5" x14ac:dyDescent="0.25">
      <c r="A293" s="64" t="s">
        <v>386</v>
      </c>
      <c r="B293" s="156"/>
      <c r="C293" s="55"/>
      <c r="D293" s="65">
        <f t="shared" ref="D293:D312" si="243">G293+J293</f>
        <v>0</v>
      </c>
      <c r="E293" s="65">
        <f t="shared" ref="E293:E312" si="244">H293+K293</f>
        <v>0</v>
      </c>
      <c r="F293" s="65">
        <f t="shared" ref="F293:F312" si="245">I293+L293</f>
        <v>0</v>
      </c>
      <c r="G293" s="56">
        <f>'2а'!L113</f>
        <v>0</v>
      </c>
      <c r="H293" s="56">
        <f>'2а'!O113</f>
        <v>0</v>
      </c>
      <c r="I293" s="56">
        <f>'2а'!R113</f>
        <v>0</v>
      </c>
      <c r="J293" s="56">
        <f>'2а'!M113</f>
        <v>0</v>
      </c>
      <c r="K293" s="56">
        <f>'2а'!P113</f>
        <v>0</v>
      </c>
      <c r="L293" s="56">
        <f>'2а'!S113</f>
        <v>0</v>
      </c>
    </row>
    <row r="294" spans="1:12" s="163" customFormat="1" ht="23.25" x14ac:dyDescent="0.25">
      <c r="A294" s="64" t="s">
        <v>387</v>
      </c>
      <c r="B294" s="160"/>
      <c r="C294" s="161"/>
      <c r="D294" s="65">
        <f t="shared" si="243"/>
        <v>0</v>
      </c>
      <c r="E294" s="65">
        <f t="shared" si="244"/>
        <v>0</v>
      </c>
      <c r="F294" s="65">
        <f t="shared" si="245"/>
        <v>0</v>
      </c>
      <c r="G294" s="56">
        <f>'2а'!L114</f>
        <v>0</v>
      </c>
      <c r="H294" s="56">
        <f>'2а'!O114</f>
        <v>0</v>
      </c>
      <c r="I294" s="56">
        <f>'2а'!R114</f>
        <v>0</v>
      </c>
      <c r="J294" s="56">
        <f>'2а'!M114</f>
        <v>0</v>
      </c>
      <c r="K294" s="56">
        <f>'2а'!P114</f>
        <v>0</v>
      </c>
      <c r="L294" s="56">
        <f>'2а'!S114</f>
        <v>0</v>
      </c>
    </row>
    <row r="295" spans="1:12" x14ac:dyDescent="0.25">
      <c r="A295" s="64" t="s">
        <v>388</v>
      </c>
      <c r="B295" s="156"/>
      <c r="C295" s="55"/>
      <c r="D295" s="65">
        <f t="shared" si="243"/>
        <v>0</v>
      </c>
      <c r="E295" s="65">
        <f t="shared" si="244"/>
        <v>0</v>
      </c>
      <c r="F295" s="65">
        <f t="shared" si="245"/>
        <v>0</v>
      </c>
      <c r="G295" s="56">
        <f>'2а'!L115</f>
        <v>0</v>
      </c>
      <c r="H295" s="56">
        <f>'2а'!O115</f>
        <v>0</v>
      </c>
      <c r="I295" s="56">
        <f>'2а'!R115</f>
        <v>0</v>
      </c>
      <c r="J295" s="56">
        <f>'2а'!M115</f>
        <v>0</v>
      </c>
      <c r="K295" s="56">
        <f>'2а'!P115</f>
        <v>0</v>
      </c>
      <c r="L295" s="56">
        <f>'2а'!S115</f>
        <v>0</v>
      </c>
    </row>
    <row r="296" spans="1:12" ht="23.25" x14ac:dyDescent="0.25">
      <c r="A296" s="64" t="s">
        <v>389</v>
      </c>
      <c r="B296" s="156"/>
      <c r="C296" s="55"/>
      <c r="D296" s="65">
        <f t="shared" si="243"/>
        <v>0</v>
      </c>
      <c r="E296" s="65">
        <f t="shared" si="244"/>
        <v>0</v>
      </c>
      <c r="F296" s="65">
        <f t="shared" si="245"/>
        <v>0</v>
      </c>
      <c r="G296" s="56">
        <f>'2а'!L116</f>
        <v>0</v>
      </c>
      <c r="H296" s="56">
        <f>'2а'!O116</f>
        <v>0</v>
      </c>
      <c r="I296" s="56">
        <f>'2а'!R116</f>
        <v>0</v>
      </c>
      <c r="J296" s="56">
        <f>'2а'!M116</f>
        <v>0</v>
      </c>
      <c r="K296" s="56">
        <f>'2а'!P116</f>
        <v>0</v>
      </c>
      <c r="L296" s="56">
        <f>'2а'!S116</f>
        <v>0</v>
      </c>
    </row>
    <row r="297" spans="1:12" ht="59.25" customHeight="1" x14ac:dyDescent="0.25">
      <c r="A297" s="64" t="s">
        <v>390</v>
      </c>
      <c r="B297" s="156"/>
      <c r="C297" s="55"/>
      <c r="D297" s="65">
        <f t="shared" si="243"/>
        <v>0</v>
      </c>
      <c r="E297" s="65">
        <f t="shared" si="244"/>
        <v>0</v>
      </c>
      <c r="F297" s="65">
        <f t="shared" si="245"/>
        <v>0</v>
      </c>
      <c r="G297" s="56">
        <f>'2а'!L117</f>
        <v>0</v>
      </c>
      <c r="H297" s="56">
        <f>'2а'!O117</f>
        <v>0</v>
      </c>
      <c r="I297" s="56">
        <f>'2а'!R117</f>
        <v>0</v>
      </c>
      <c r="J297" s="56">
        <f>'2а'!M117</f>
        <v>0</v>
      </c>
      <c r="K297" s="56">
        <f>'2а'!P117</f>
        <v>0</v>
      </c>
      <c r="L297" s="56">
        <f>'2а'!S117</f>
        <v>0</v>
      </c>
    </row>
    <row r="298" spans="1:12" ht="36.75" customHeight="1" x14ac:dyDescent="0.25">
      <c r="A298" s="64" t="s">
        <v>392</v>
      </c>
      <c r="B298" s="156"/>
      <c r="C298" s="55"/>
      <c r="D298" s="65">
        <f t="shared" si="243"/>
        <v>0</v>
      </c>
      <c r="E298" s="65">
        <f t="shared" si="244"/>
        <v>0</v>
      </c>
      <c r="F298" s="65">
        <f t="shared" si="245"/>
        <v>0</v>
      </c>
      <c r="G298" s="56">
        <f>'2а'!L118</f>
        <v>0</v>
      </c>
      <c r="H298" s="56">
        <f>'2а'!O118</f>
        <v>0</v>
      </c>
      <c r="I298" s="56">
        <f>'2а'!R118</f>
        <v>0</v>
      </c>
      <c r="J298" s="56">
        <f>'2а'!M118</f>
        <v>0</v>
      </c>
      <c r="K298" s="56">
        <f>'2а'!P118</f>
        <v>0</v>
      </c>
      <c r="L298" s="56">
        <f>'2а'!S118</f>
        <v>0</v>
      </c>
    </row>
    <row r="299" spans="1:12" ht="45.75" x14ac:dyDescent="0.25">
      <c r="A299" s="64" t="s">
        <v>394</v>
      </c>
      <c r="B299" s="156"/>
      <c r="C299" s="55"/>
      <c r="D299" s="65">
        <f t="shared" si="243"/>
        <v>0</v>
      </c>
      <c r="E299" s="65">
        <f t="shared" si="244"/>
        <v>0</v>
      </c>
      <c r="F299" s="65">
        <f t="shared" si="245"/>
        <v>0</v>
      </c>
      <c r="G299" s="56">
        <f>'2а'!L119</f>
        <v>0</v>
      </c>
      <c r="H299" s="56">
        <f>'2а'!O119</f>
        <v>0</v>
      </c>
      <c r="I299" s="56">
        <f>'2а'!R119</f>
        <v>0</v>
      </c>
      <c r="J299" s="56">
        <f>'2а'!M119</f>
        <v>0</v>
      </c>
      <c r="K299" s="56">
        <f>'2а'!P119</f>
        <v>0</v>
      </c>
      <c r="L299" s="56">
        <f>'2а'!S119</f>
        <v>0</v>
      </c>
    </row>
    <row r="300" spans="1:12" ht="57" x14ac:dyDescent="0.25">
      <c r="A300" s="64" t="s">
        <v>396</v>
      </c>
      <c r="B300" s="156"/>
      <c r="C300" s="55"/>
      <c r="D300" s="65">
        <f t="shared" si="243"/>
        <v>0</v>
      </c>
      <c r="E300" s="65">
        <f t="shared" si="244"/>
        <v>0</v>
      </c>
      <c r="F300" s="65">
        <f t="shared" si="245"/>
        <v>0</v>
      </c>
      <c r="G300" s="56">
        <f>'2а'!L120</f>
        <v>0</v>
      </c>
      <c r="H300" s="56">
        <f>'2а'!O120</f>
        <v>0</v>
      </c>
      <c r="I300" s="56">
        <f>'2а'!R120</f>
        <v>0</v>
      </c>
      <c r="J300" s="56">
        <f>'2а'!M120</f>
        <v>0</v>
      </c>
      <c r="K300" s="56">
        <f>'2а'!P120</f>
        <v>0</v>
      </c>
      <c r="L300" s="56">
        <f>'2а'!S120</f>
        <v>0</v>
      </c>
    </row>
    <row r="301" spans="1:12" ht="34.5" x14ac:dyDescent="0.25">
      <c r="A301" s="64" t="s">
        <v>398</v>
      </c>
      <c r="B301" s="156"/>
      <c r="C301" s="55"/>
      <c r="D301" s="65">
        <f t="shared" si="243"/>
        <v>0</v>
      </c>
      <c r="E301" s="65">
        <f t="shared" si="244"/>
        <v>0</v>
      </c>
      <c r="F301" s="65">
        <f t="shared" si="245"/>
        <v>0</v>
      </c>
      <c r="G301" s="56">
        <f>'2а'!L121</f>
        <v>0</v>
      </c>
      <c r="H301" s="56">
        <f>'2а'!O121</f>
        <v>0</v>
      </c>
      <c r="I301" s="56">
        <f>'2а'!R121</f>
        <v>0</v>
      </c>
      <c r="J301" s="56">
        <f>'2а'!M121</f>
        <v>0</v>
      </c>
      <c r="K301" s="56">
        <f>'2а'!P121</f>
        <v>0</v>
      </c>
      <c r="L301" s="56">
        <f>'2а'!S121</f>
        <v>0</v>
      </c>
    </row>
    <row r="302" spans="1:12" ht="23.25" x14ac:dyDescent="0.25">
      <c r="A302" s="64" t="s">
        <v>400</v>
      </c>
      <c r="B302" s="156"/>
      <c r="C302" s="55"/>
      <c r="D302" s="65">
        <f t="shared" si="243"/>
        <v>16400</v>
      </c>
      <c r="E302" s="65">
        <f t="shared" si="244"/>
        <v>16400</v>
      </c>
      <c r="F302" s="65">
        <f t="shared" si="245"/>
        <v>16400</v>
      </c>
      <c r="G302" s="56">
        <f>'2а'!L122</f>
        <v>15000</v>
      </c>
      <c r="H302" s="56">
        <f>'2а'!O122</f>
        <v>15000</v>
      </c>
      <c r="I302" s="56">
        <f>'2а'!R122</f>
        <v>15000</v>
      </c>
      <c r="J302" s="56">
        <f>'2а'!M122</f>
        <v>1400</v>
      </c>
      <c r="K302" s="56">
        <f>'2а'!P122</f>
        <v>1400</v>
      </c>
      <c r="L302" s="56">
        <f>'2а'!S122</f>
        <v>1400</v>
      </c>
    </row>
    <row r="303" spans="1:12" ht="34.5" x14ac:dyDescent="0.25">
      <c r="A303" s="64" t="s">
        <v>402</v>
      </c>
      <c r="B303" s="156"/>
      <c r="C303" s="55"/>
      <c r="D303" s="65">
        <f t="shared" si="243"/>
        <v>0</v>
      </c>
      <c r="E303" s="65">
        <f t="shared" si="244"/>
        <v>0</v>
      </c>
      <c r="F303" s="65">
        <f t="shared" si="245"/>
        <v>0</v>
      </c>
      <c r="G303" s="56">
        <f>'2а'!L123</f>
        <v>0</v>
      </c>
      <c r="H303" s="56">
        <f>'2а'!O123</f>
        <v>0</v>
      </c>
      <c r="I303" s="56">
        <f>'2а'!R123</f>
        <v>0</v>
      </c>
      <c r="J303" s="56">
        <f>'2а'!M123</f>
        <v>0</v>
      </c>
      <c r="K303" s="56">
        <f>'2а'!P123</f>
        <v>0</v>
      </c>
      <c r="L303" s="56">
        <f>'2а'!S123</f>
        <v>0</v>
      </c>
    </row>
    <row r="304" spans="1:12" ht="34.5" x14ac:dyDescent="0.25">
      <c r="A304" s="66" t="s">
        <v>404</v>
      </c>
      <c r="B304" s="156"/>
      <c r="C304" s="55"/>
      <c r="D304" s="65">
        <f t="shared" si="243"/>
        <v>0</v>
      </c>
      <c r="E304" s="65">
        <f t="shared" si="244"/>
        <v>0</v>
      </c>
      <c r="F304" s="65">
        <f t="shared" si="245"/>
        <v>0</v>
      </c>
      <c r="G304" s="56">
        <f>'2а'!L124</f>
        <v>0</v>
      </c>
      <c r="H304" s="56">
        <f>'2а'!O124</f>
        <v>0</v>
      </c>
      <c r="I304" s="56">
        <f>'2а'!R124</f>
        <v>0</v>
      </c>
      <c r="J304" s="56">
        <f>'2а'!M124</f>
        <v>0</v>
      </c>
      <c r="K304" s="56">
        <f>'2а'!P124</f>
        <v>0</v>
      </c>
      <c r="L304" s="56">
        <f>'2а'!S124</f>
        <v>0</v>
      </c>
    </row>
    <row r="305" spans="1:13" s="163" customFormat="1" x14ac:dyDescent="0.25">
      <c r="A305" s="161" t="s">
        <v>406</v>
      </c>
      <c r="B305" s="160">
        <v>2001</v>
      </c>
      <c r="C305" s="161"/>
      <c r="D305" s="162">
        <f t="shared" si="243"/>
        <v>0</v>
      </c>
      <c r="E305" s="162">
        <f t="shared" si="244"/>
        <v>0</v>
      </c>
      <c r="F305" s="162">
        <f t="shared" si="245"/>
        <v>0</v>
      </c>
      <c r="G305" s="56">
        <f>'2а'!L125</f>
        <v>0</v>
      </c>
      <c r="H305" s="56">
        <f>'2а'!O125</f>
        <v>0</v>
      </c>
      <c r="I305" s="56">
        <f>'2а'!R125</f>
        <v>0</v>
      </c>
      <c r="J305" s="56">
        <f>'2а'!M125</f>
        <v>0</v>
      </c>
      <c r="K305" s="56">
        <f>'2а'!P125</f>
        <v>0</v>
      </c>
      <c r="L305" s="56">
        <f>'2а'!S125</f>
        <v>0</v>
      </c>
      <c r="M305" s="166"/>
    </row>
    <row r="306" spans="1:13" s="163" customFormat="1" x14ac:dyDescent="0.25">
      <c r="A306" s="64" t="s">
        <v>408</v>
      </c>
      <c r="B306" s="160"/>
      <c r="C306" s="161"/>
      <c r="D306" s="162">
        <f t="shared" si="243"/>
        <v>0</v>
      </c>
      <c r="E306" s="162">
        <f t="shared" si="244"/>
        <v>0</v>
      </c>
      <c r="F306" s="162">
        <f t="shared" si="245"/>
        <v>0</v>
      </c>
      <c r="G306" s="56">
        <f>'2а'!L126</f>
        <v>0</v>
      </c>
      <c r="H306" s="56">
        <f>'2а'!O126</f>
        <v>0</v>
      </c>
      <c r="I306" s="56">
        <f>'2а'!R126</f>
        <v>0</v>
      </c>
      <c r="J306" s="56">
        <f>'2а'!M126</f>
        <v>0</v>
      </c>
      <c r="K306" s="56">
        <f>'2а'!P126</f>
        <v>0</v>
      </c>
      <c r="L306" s="56">
        <f>'2а'!S126</f>
        <v>0</v>
      </c>
    </row>
    <row r="307" spans="1:13" ht="34.5" x14ac:dyDescent="0.25">
      <c r="A307" s="64" t="s">
        <v>410</v>
      </c>
      <c r="B307" s="156"/>
      <c r="C307" s="55"/>
      <c r="D307" s="65">
        <f t="shared" si="243"/>
        <v>0</v>
      </c>
      <c r="E307" s="65">
        <f t="shared" si="244"/>
        <v>0</v>
      </c>
      <c r="F307" s="65">
        <f t="shared" si="245"/>
        <v>0</v>
      </c>
      <c r="G307" s="56">
        <f>'2а'!L127</f>
        <v>0</v>
      </c>
      <c r="H307" s="56">
        <f>'2а'!O127</f>
        <v>0</v>
      </c>
      <c r="I307" s="56">
        <f>'2а'!R127</f>
        <v>0</v>
      </c>
      <c r="J307" s="56">
        <f>'2а'!M127</f>
        <v>0</v>
      </c>
      <c r="K307" s="56">
        <f>'2а'!P127</f>
        <v>0</v>
      </c>
      <c r="L307" s="56">
        <f>'2а'!S127</f>
        <v>0</v>
      </c>
    </row>
    <row r="308" spans="1:13" x14ac:dyDescent="0.25">
      <c r="A308" s="64" t="s">
        <v>412</v>
      </c>
      <c r="B308" s="156"/>
      <c r="C308" s="55"/>
      <c r="D308" s="65">
        <f t="shared" si="243"/>
        <v>0</v>
      </c>
      <c r="E308" s="65">
        <f t="shared" si="244"/>
        <v>0</v>
      </c>
      <c r="F308" s="65">
        <f t="shared" si="245"/>
        <v>0</v>
      </c>
      <c r="G308" s="56">
        <f>'2а'!L128</f>
        <v>0</v>
      </c>
      <c r="H308" s="56">
        <f>'2а'!O128</f>
        <v>0</v>
      </c>
      <c r="I308" s="56">
        <f>'2а'!R128</f>
        <v>0</v>
      </c>
      <c r="J308" s="56">
        <f>'2а'!M128</f>
        <v>0</v>
      </c>
      <c r="K308" s="56">
        <f>'2а'!P128</f>
        <v>0</v>
      </c>
      <c r="L308" s="56">
        <f>'2а'!S128</f>
        <v>0</v>
      </c>
    </row>
    <row r="309" spans="1:13" ht="24.75" customHeight="1" x14ac:dyDescent="0.25">
      <c r="A309" s="66" t="s">
        <v>414</v>
      </c>
      <c r="B309" s="156"/>
      <c r="C309" s="55"/>
      <c r="D309" s="65">
        <f t="shared" si="243"/>
        <v>0</v>
      </c>
      <c r="E309" s="65">
        <f t="shared" si="244"/>
        <v>0</v>
      </c>
      <c r="F309" s="65">
        <f t="shared" si="245"/>
        <v>0</v>
      </c>
      <c r="G309" s="56">
        <f>'2а'!L129</f>
        <v>0</v>
      </c>
      <c r="H309" s="56">
        <f>'2а'!O129</f>
        <v>0</v>
      </c>
      <c r="I309" s="56">
        <f>'2а'!R129</f>
        <v>0</v>
      </c>
      <c r="J309" s="56">
        <f>'2а'!M129</f>
        <v>0</v>
      </c>
      <c r="K309" s="56">
        <f>'2а'!P129</f>
        <v>0</v>
      </c>
      <c r="L309" s="56">
        <f>'2а'!S129</f>
        <v>0</v>
      </c>
    </row>
    <row r="310" spans="1:13" ht="23.25" x14ac:dyDescent="0.25">
      <c r="A310" s="66" t="s">
        <v>416</v>
      </c>
      <c r="B310" s="156"/>
      <c r="C310" s="55"/>
      <c r="D310" s="65">
        <f t="shared" si="243"/>
        <v>0</v>
      </c>
      <c r="E310" s="65">
        <f t="shared" si="244"/>
        <v>0</v>
      </c>
      <c r="F310" s="65">
        <f t="shared" si="245"/>
        <v>0</v>
      </c>
      <c r="G310" s="56"/>
      <c r="H310" s="56"/>
      <c r="I310" s="56"/>
      <c r="J310" s="56"/>
      <c r="K310" s="56"/>
      <c r="L310" s="56"/>
    </row>
    <row r="311" spans="1:13" ht="58.5" customHeight="1" x14ac:dyDescent="0.25">
      <c r="A311" s="66" t="s">
        <v>418</v>
      </c>
      <c r="B311" s="156"/>
      <c r="C311" s="55"/>
      <c r="D311" s="65">
        <f t="shared" si="243"/>
        <v>0</v>
      </c>
      <c r="E311" s="65">
        <f t="shared" si="244"/>
        <v>0</v>
      </c>
      <c r="F311" s="65">
        <f t="shared" si="245"/>
        <v>0</v>
      </c>
      <c r="G311" s="56">
        <f>'2а'!L131</f>
        <v>0</v>
      </c>
      <c r="H311" s="56">
        <f>'2а'!O131</f>
        <v>0</v>
      </c>
      <c r="I311" s="56">
        <f>'2а'!R131</f>
        <v>0</v>
      </c>
      <c r="J311" s="56">
        <f>'2а'!M131</f>
        <v>0</v>
      </c>
      <c r="K311" s="56">
        <f>'2а'!P131</f>
        <v>0</v>
      </c>
      <c r="L311" s="56">
        <f>'2а'!S131</f>
        <v>0</v>
      </c>
    </row>
    <row r="312" spans="1:13" x14ac:dyDescent="0.25">
      <c r="A312" s="66" t="s">
        <v>85</v>
      </c>
      <c r="B312" s="156"/>
      <c r="C312" s="55"/>
      <c r="D312" s="65">
        <f t="shared" si="243"/>
        <v>326584.49</v>
      </c>
      <c r="E312" s="65">
        <f t="shared" si="244"/>
        <v>326584.49</v>
      </c>
      <c r="F312" s="65">
        <f t="shared" si="245"/>
        <v>326584.49</v>
      </c>
      <c r="G312" s="56">
        <f>'2а'!L132</f>
        <v>304400</v>
      </c>
      <c r="H312" s="56">
        <f>'2а'!O132</f>
        <v>304400</v>
      </c>
      <c r="I312" s="56">
        <f>'2а'!R132</f>
        <v>304400</v>
      </c>
      <c r="J312" s="56">
        <f>'2а'!M132</f>
        <v>22184.489999999998</v>
      </c>
      <c r="K312" s="56">
        <f>'2а'!P132</f>
        <v>22184.489999999998</v>
      </c>
      <c r="L312" s="56">
        <f>'2а'!S132</f>
        <v>22184.489999999998</v>
      </c>
    </row>
    <row r="313" spans="1:13" ht="26.25" customHeight="1" x14ac:dyDescent="0.25">
      <c r="A313" s="61" t="s">
        <v>421</v>
      </c>
      <c r="B313" s="155"/>
      <c r="C313" s="62"/>
      <c r="D313" s="63">
        <f>SUM(D314:D317)</f>
        <v>0</v>
      </c>
      <c r="E313" s="63">
        <f t="shared" ref="E313" si="246">SUM(E314:E317)</f>
        <v>0</v>
      </c>
      <c r="F313" s="63">
        <f t="shared" ref="F313" si="247">SUM(F314:F317)</f>
        <v>0</v>
      </c>
      <c r="G313" s="63">
        <f t="shared" ref="G313" si="248">SUM(G314:G317)</f>
        <v>0</v>
      </c>
      <c r="H313" s="63">
        <f t="shared" ref="H313" si="249">SUM(H314:H317)</f>
        <v>0</v>
      </c>
      <c r="I313" s="63">
        <f t="shared" ref="I313" si="250">SUM(I314:I317)</f>
        <v>0</v>
      </c>
      <c r="J313" s="63">
        <f t="shared" ref="J313" si="251">SUM(J314:J317)</f>
        <v>0</v>
      </c>
      <c r="K313" s="63">
        <f t="shared" ref="K313" si="252">SUM(K314:K317)</f>
        <v>0</v>
      </c>
      <c r="L313" s="63">
        <f t="shared" ref="L313" si="253">SUM(L314:L317)</f>
        <v>0</v>
      </c>
    </row>
    <row r="314" spans="1:13" x14ac:dyDescent="0.25">
      <c r="A314" s="64" t="s">
        <v>424</v>
      </c>
      <c r="B314" s="156"/>
      <c r="C314" s="55"/>
      <c r="D314" s="65">
        <f t="shared" ref="D314:D317" si="254">G314+J314</f>
        <v>0</v>
      </c>
      <c r="E314" s="65">
        <f t="shared" ref="E314:E317" si="255">H314+K314</f>
        <v>0</v>
      </c>
      <c r="F314" s="65">
        <f t="shared" ref="F314:F317" si="256">I314+L314</f>
        <v>0</v>
      </c>
      <c r="G314" s="56">
        <f>'2а'!L134</f>
        <v>0</v>
      </c>
      <c r="H314" s="56">
        <f>'2а'!O134</f>
        <v>0</v>
      </c>
      <c r="I314" s="56">
        <f>'2а'!R134</f>
        <v>0</v>
      </c>
      <c r="J314" s="56">
        <f>'2а'!M134</f>
        <v>0</v>
      </c>
      <c r="K314" s="56">
        <f>'2а'!P134</f>
        <v>0</v>
      </c>
      <c r="L314" s="56">
        <f>'2а'!S134</f>
        <v>0</v>
      </c>
    </row>
    <row r="315" spans="1:13" x14ac:dyDescent="0.25">
      <c r="A315" s="64" t="s">
        <v>426</v>
      </c>
      <c r="B315" s="156"/>
      <c r="C315" s="55"/>
      <c r="D315" s="65">
        <f t="shared" si="254"/>
        <v>0</v>
      </c>
      <c r="E315" s="65">
        <f t="shared" si="255"/>
        <v>0</v>
      </c>
      <c r="F315" s="65">
        <f t="shared" si="256"/>
        <v>0</v>
      </c>
      <c r="G315" s="56">
        <f>'2а'!L135</f>
        <v>0</v>
      </c>
      <c r="H315" s="56">
        <f>'2а'!O135</f>
        <v>0</v>
      </c>
      <c r="I315" s="56">
        <f>'2а'!R135</f>
        <v>0</v>
      </c>
      <c r="J315" s="56">
        <f>'2а'!M135</f>
        <v>0</v>
      </c>
      <c r="K315" s="56">
        <f>'2а'!P135</f>
        <v>0</v>
      </c>
      <c r="L315" s="56">
        <f>'2а'!S135</f>
        <v>0</v>
      </c>
    </row>
    <row r="316" spans="1:13" x14ac:dyDescent="0.25">
      <c r="A316" s="64" t="s">
        <v>428</v>
      </c>
      <c r="B316" s="156"/>
      <c r="C316" s="55"/>
      <c r="D316" s="65">
        <f t="shared" si="254"/>
        <v>0</v>
      </c>
      <c r="E316" s="65">
        <f t="shared" si="255"/>
        <v>0</v>
      </c>
      <c r="F316" s="65">
        <f t="shared" si="256"/>
        <v>0</v>
      </c>
      <c r="G316" s="56">
        <f>'2а'!L136</f>
        <v>0</v>
      </c>
      <c r="H316" s="56">
        <f>'2а'!O136</f>
        <v>0</v>
      </c>
      <c r="I316" s="56">
        <f>'2а'!R136</f>
        <v>0</v>
      </c>
      <c r="J316" s="56">
        <f>'2а'!M136</f>
        <v>0</v>
      </c>
      <c r="K316" s="56">
        <f>'2а'!P136</f>
        <v>0</v>
      </c>
      <c r="L316" s="56">
        <f>'2а'!S136</f>
        <v>0</v>
      </c>
    </row>
    <row r="317" spans="1:13" x14ac:dyDescent="0.25">
      <c r="A317" s="64" t="s">
        <v>85</v>
      </c>
      <c r="B317" s="156"/>
      <c r="C317" s="55"/>
      <c r="D317" s="65">
        <f t="shared" si="254"/>
        <v>0</v>
      </c>
      <c r="E317" s="65">
        <f t="shared" si="255"/>
        <v>0</v>
      </c>
      <c r="F317" s="65">
        <f t="shared" si="256"/>
        <v>0</v>
      </c>
      <c r="G317" s="56">
        <f>'2а'!L137</f>
        <v>0</v>
      </c>
      <c r="H317" s="56">
        <f>'2а'!O137</f>
        <v>0</v>
      </c>
      <c r="I317" s="56">
        <f>'2а'!R137</f>
        <v>0</v>
      </c>
      <c r="J317" s="56">
        <f>'2а'!M137</f>
        <v>0</v>
      </c>
      <c r="K317" s="56">
        <f>'2а'!P137</f>
        <v>0</v>
      </c>
      <c r="L317" s="56">
        <f>'2а'!S137</f>
        <v>0</v>
      </c>
    </row>
    <row r="318" spans="1:13" s="164" customFormat="1" x14ac:dyDescent="0.25">
      <c r="A318" s="61" t="s">
        <v>431</v>
      </c>
      <c r="B318" s="155"/>
      <c r="C318" s="62"/>
      <c r="D318" s="63">
        <f>SUM(D319:D326)</f>
        <v>0</v>
      </c>
      <c r="E318" s="63">
        <f t="shared" ref="E318" si="257">SUM(E319:E326)</f>
        <v>0</v>
      </c>
      <c r="F318" s="63">
        <f t="shared" ref="F318" si="258">SUM(F319:F326)</f>
        <v>0</v>
      </c>
      <c r="G318" s="63">
        <f t="shared" ref="G318" si="259">SUM(G319:G326)</f>
        <v>0</v>
      </c>
      <c r="H318" s="63">
        <f t="shared" ref="H318" si="260">SUM(H319:H326)</f>
        <v>0</v>
      </c>
      <c r="I318" s="63">
        <f t="shared" ref="I318" si="261">SUM(I319:I326)</f>
        <v>0</v>
      </c>
      <c r="J318" s="63">
        <f t="shared" ref="J318" si="262">SUM(J319:J326)</f>
        <v>0</v>
      </c>
      <c r="K318" s="63">
        <f t="shared" ref="K318" si="263">SUM(K319:K326)</f>
        <v>0</v>
      </c>
      <c r="L318" s="63">
        <f t="shared" ref="L318" si="264">SUM(L319:L326)</f>
        <v>0</v>
      </c>
    </row>
    <row r="319" spans="1:13" ht="23.25" x14ac:dyDescent="0.25">
      <c r="A319" s="64" t="s">
        <v>434</v>
      </c>
      <c r="B319" s="156"/>
      <c r="C319" s="55"/>
      <c r="D319" s="65">
        <f t="shared" ref="D319:D326" si="265">G319+J319</f>
        <v>0</v>
      </c>
      <c r="E319" s="65">
        <f t="shared" ref="E319:E326" si="266">H319+K319</f>
        <v>0</v>
      </c>
      <c r="F319" s="65">
        <f t="shared" ref="F319:F326" si="267">I319+L319</f>
        <v>0</v>
      </c>
      <c r="G319" s="56">
        <f>'2а'!L139</f>
        <v>0</v>
      </c>
      <c r="H319" s="56">
        <f>'2а'!O139</f>
        <v>0</v>
      </c>
      <c r="I319" s="56">
        <f>'2а'!R139</f>
        <v>0</v>
      </c>
      <c r="J319" s="56">
        <f>'2а'!M139</f>
        <v>0</v>
      </c>
      <c r="K319" s="56">
        <f>'2а'!P139</f>
        <v>0</v>
      </c>
      <c r="L319" s="56">
        <f>'2а'!S139</f>
        <v>0</v>
      </c>
    </row>
    <row r="320" spans="1:13" s="163" customFormat="1" ht="45.75" x14ac:dyDescent="0.25">
      <c r="A320" s="64" t="s">
        <v>436</v>
      </c>
      <c r="B320" s="160"/>
      <c r="C320" s="161"/>
      <c r="D320" s="65">
        <f t="shared" si="265"/>
        <v>0</v>
      </c>
      <c r="E320" s="65">
        <f t="shared" si="266"/>
        <v>0</v>
      </c>
      <c r="F320" s="65">
        <f t="shared" si="267"/>
        <v>0</v>
      </c>
      <c r="G320" s="56">
        <f>'2а'!L140</f>
        <v>0</v>
      </c>
      <c r="H320" s="56">
        <f>'2а'!O140</f>
        <v>0</v>
      </c>
      <c r="I320" s="56">
        <f>'2а'!R140</f>
        <v>0</v>
      </c>
      <c r="J320" s="56">
        <f>'2а'!M140</f>
        <v>0</v>
      </c>
      <c r="K320" s="56">
        <f>'2а'!P140</f>
        <v>0</v>
      </c>
      <c r="L320" s="56">
        <f>'2а'!S140</f>
        <v>0</v>
      </c>
    </row>
    <row r="321" spans="1:12" ht="57" x14ac:dyDescent="0.25">
      <c r="A321" s="67" t="s">
        <v>438</v>
      </c>
      <c r="B321" s="157"/>
      <c r="C321" s="68"/>
      <c r="D321" s="65">
        <f t="shared" si="265"/>
        <v>0</v>
      </c>
      <c r="E321" s="65">
        <f t="shared" si="266"/>
        <v>0</v>
      </c>
      <c r="F321" s="65">
        <f t="shared" si="267"/>
        <v>0</v>
      </c>
      <c r="G321" s="56">
        <f>'2а'!L141</f>
        <v>0</v>
      </c>
      <c r="H321" s="56">
        <f>'2а'!O141</f>
        <v>0</v>
      </c>
      <c r="I321" s="56">
        <f>'2а'!R141</f>
        <v>0</v>
      </c>
      <c r="J321" s="56">
        <f>'2а'!M141</f>
        <v>0</v>
      </c>
      <c r="K321" s="56">
        <f>'2а'!P141</f>
        <v>0</v>
      </c>
      <c r="L321" s="56">
        <f>'2а'!S141</f>
        <v>0</v>
      </c>
    </row>
    <row r="322" spans="1:12" ht="102" x14ac:dyDescent="0.25">
      <c r="A322" s="67" t="s">
        <v>440</v>
      </c>
      <c r="B322" s="158"/>
      <c r="C322" s="68"/>
      <c r="D322" s="65">
        <f t="shared" si="265"/>
        <v>0</v>
      </c>
      <c r="E322" s="65">
        <f t="shared" si="266"/>
        <v>0</v>
      </c>
      <c r="F322" s="65">
        <f t="shared" si="267"/>
        <v>0</v>
      </c>
      <c r="G322" s="56">
        <f>'2а'!L142</f>
        <v>0</v>
      </c>
      <c r="H322" s="56">
        <f>'2а'!O142</f>
        <v>0</v>
      </c>
      <c r="I322" s="56">
        <f>'2а'!R142</f>
        <v>0</v>
      </c>
      <c r="J322" s="56">
        <f>'2а'!M142</f>
        <v>0</v>
      </c>
      <c r="K322" s="56">
        <f>'2а'!P142</f>
        <v>0</v>
      </c>
      <c r="L322" s="56">
        <f>'2а'!S142</f>
        <v>0</v>
      </c>
    </row>
    <row r="323" spans="1:12" ht="45.75" x14ac:dyDescent="0.25">
      <c r="A323" s="64" t="s">
        <v>442</v>
      </c>
      <c r="B323" s="159"/>
      <c r="C323" s="68"/>
      <c r="D323" s="65">
        <f t="shared" si="265"/>
        <v>0</v>
      </c>
      <c r="E323" s="65">
        <f t="shared" si="266"/>
        <v>0</v>
      </c>
      <c r="F323" s="65">
        <f t="shared" si="267"/>
        <v>0</v>
      </c>
      <c r="G323" s="56">
        <f>'2а'!L143</f>
        <v>0</v>
      </c>
      <c r="H323" s="56">
        <f>'2а'!O143</f>
        <v>0</v>
      </c>
      <c r="I323" s="56">
        <f>'2а'!R143</f>
        <v>0</v>
      </c>
      <c r="J323" s="56">
        <f>'2а'!M143</f>
        <v>0</v>
      </c>
      <c r="K323" s="56">
        <f>'2а'!P143</f>
        <v>0</v>
      </c>
      <c r="L323" s="56">
        <f>'2а'!S143</f>
        <v>0</v>
      </c>
    </row>
    <row r="324" spans="1:12" ht="45.75" x14ac:dyDescent="0.25">
      <c r="A324" s="64" t="s">
        <v>444</v>
      </c>
      <c r="B324" s="159"/>
      <c r="C324" s="68"/>
      <c r="D324" s="65">
        <f t="shared" si="265"/>
        <v>0</v>
      </c>
      <c r="E324" s="65">
        <f t="shared" si="266"/>
        <v>0</v>
      </c>
      <c r="F324" s="65">
        <f t="shared" si="267"/>
        <v>0</v>
      </c>
      <c r="G324" s="56">
        <f>'2а'!L144</f>
        <v>0</v>
      </c>
      <c r="H324" s="56">
        <f>'2а'!O144</f>
        <v>0</v>
      </c>
      <c r="I324" s="56">
        <f>'2а'!R144</f>
        <v>0</v>
      </c>
      <c r="J324" s="56">
        <f>'2а'!M144</f>
        <v>0</v>
      </c>
      <c r="K324" s="56">
        <f>'2а'!P144</f>
        <v>0</v>
      </c>
      <c r="L324" s="56">
        <f>'2а'!S144</f>
        <v>0</v>
      </c>
    </row>
    <row r="325" spans="1:12" ht="23.25" x14ac:dyDescent="0.25">
      <c r="A325" s="64" t="s">
        <v>446</v>
      </c>
      <c r="B325" s="157"/>
      <c r="C325" s="68"/>
      <c r="D325" s="65">
        <f t="shared" si="265"/>
        <v>0</v>
      </c>
      <c r="E325" s="65">
        <f t="shared" si="266"/>
        <v>0</v>
      </c>
      <c r="F325" s="65">
        <f t="shared" si="267"/>
        <v>0</v>
      </c>
      <c r="G325" s="56">
        <f>'2а'!L145</f>
        <v>0</v>
      </c>
      <c r="H325" s="56">
        <f>'2а'!O145</f>
        <v>0</v>
      </c>
      <c r="I325" s="56">
        <f>'2а'!R145</f>
        <v>0</v>
      </c>
      <c r="J325" s="56">
        <f>'2а'!M145</f>
        <v>0</v>
      </c>
      <c r="K325" s="56">
        <f>'2а'!P145</f>
        <v>0</v>
      </c>
      <c r="L325" s="56">
        <f>'2а'!S145</f>
        <v>0</v>
      </c>
    </row>
    <row r="326" spans="1:12" s="163" customFormat="1" x14ac:dyDescent="0.25">
      <c r="A326" s="64" t="s">
        <v>288</v>
      </c>
      <c r="B326" s="160"/>
      <c r="C326" s="161"/>
      <c r="D326" s="65">
        <f t="shared" si="265"/>
        <v>0</v>
      </c>
      <c r="E326" s="65">
        <f t="shared" si="266"/>
        <v>0</v>
      </c>
      <c r="F326" s="65">
        <f t="shared" si="267"/>
        <v>0</v>
      </c>
      <c r="G326" s="56">
        <f>'2а'!L146</f>
        <v>0</v>
      </c>
      <c r="H326" s="56">
        <f>'2а'!O146</f>
        <v>0</v>
      </c>
      <c r="I326" s="56">
        <f>'2а'!R146</f>
        <v>0</v>
      </c>
      <c r="J326" s="56">
        <f>'2а'!M146</f>
        <v>0</v>
      </c>
      <c r="K326" s="56">
        <f>'2а'!P146</f>
        <v>0</v>
      </c>
      <c r="L326" s="56">
        <f>'2а'!S146</f>
        <v>0</v>
      </c>
    </row>
    <row r="327" spans="1:12" s="164" customFormat="1" hidden="1" x14ac:dyDescent="0.25">
      <c r="A327" s="61" t="s">
        <v>148</v>
      </c>
      <c r="B327" s="155"/>
      <c r="C327" s="62"/>
      <c r="D327" s="63">
        <f>SUM(D328:D329)</f>
        <v>0</v>
      </c>
      <c r="E327" s="63">
        <f t="shared" ref="E327" si="268">SUM(E328:E329)</f>
        <v>0</v>
      </c>
      <c r="F327" s="63">
        <f t="shared" ref="F327" si="269">SUM(F328:F329)</f>
        <v>0</v>
      </c>
      <c r="G327" s="63">
        <f t="shared" ref="G327" si="270">SUM(G328:G329)</f>
        <v>0</v>
      </c>
      <c r="H327" s="63">
        <f t="shared" ref="H327" si="271">SUM(H328:H329)</f>
        <v>0</v>
      </c>
      <c r="I327" s="63">
        <f t="shared" ref="I327" si="272">SUM(I328:I329)</f>
        <v>0</v>
      </c>
      <c r="J327" s="63">
        <f t="shared" ref="J327" si="273">SUM(J328:J329)</f>
        <v>0</v>
      </c>
      <c r="K327" s="63">
        <f t="shared" ref="K327" si="274">SUM(K328:K329)</f>
        <v>0</v>
      </c>
      <c r="L327" s="63">
        <f t="shared" ref="L327" si="275">SUM(L328:L329)</f>
        <v>0</v>
      </c>
    </row>
    <row r="328" spans="1:12" hidden="1" x14ac:dyDescent="0.25">
      <c r="A328" s="67" t="s">
        <v>150</v>
      </c>
      <c r="B328" s="156"/>
      <c r="C328" s="55"/>
      <c r="D328" s="65">
        <f t="shared" ref="D328:D329" si="276">G328+J328</f>
        <v>0</v>
      </c>
      <c r="E328" s="65">
        <f t="shared" ref="E328:E329" si="277">H328+K328</f>
        <v>0</v>
      </c>
      <c r="F328" s="65">
        <f t="shared" ref="F328:F329" si="278">I328+L328</f>
        <v>0</v>
      </c>
      <c r="G328" s="56">
        <f>'2а'!K264</f>
        <v>0</v>
      </c>
      <c r="H328" s="56">
        <f>'2а'!N264</f>
        <v>0</v>
      </c>
      <c r="I328" s="56">
        <f>'2а'!Q264</f>
        <v>0</v>
      </c>
      <c r="J328" s="56"/>
      <c r="K328" s="56"/>
      <c r="L328" s="56"/>
    </row>
    <row r="329" spans="1:12" hidden="1" x14ac:dyDescent="0.25">
      <c r="A329" s="67" t="s">
        <v>151</v>
      </c>
      <c r="B329" s="156"/>
      <c r="C329" s="55"/>
      <c r="D329" s="65">
        <f t="shared" si="276"/>
        <v>0</v>
      </c>
      <c r="E329" s="65">
        <f t="shared" si="277"/>
        <v>0</v>
      </c>
      <c r="F329" s="65">
        <f t="shared" si="278"/>
        <v>0</v>
      </c>
      <c r="G329" s="56">
        <f>'2а'!K266</f>
        <v>0</v>
      </c>
      <c r="H329" s="56">
        <f>'2а'!N266</f>
        <v>0</v>
      </c>
      <c r="I329" s="56">
        <f>'2а'!Q266</f>
        <v>0</v>
      </c>
      <c r="J329" s="56"/>
      <c r="K329" s="56"/>
      <c r="L329" s="56"/>
    </row>
    <row r="330" spans="1:12" x14ac:dyDescent="0.25">
      <c r="A330" s="61" t="s">
        <v>264</v>
      </c>
      <c r="B330" s="155"/>
      <c r="C330" s="62"/>
      <c r="D330" s="63">
        <f>SUM(D331:D332)</f>
        <v>0</v>
      </c>
      <c r="E330" s="63">
        <f t="shared" ref="E330" si="279">SUM(E331:E332)</f>
        <v>0</v>
      </c>
      <c r="F330" s="63">
        <f t="shared" ref="F330" si="280">SUM(F331:F332)</f>
        <v>0</v>
      </c>
      <c r="G330" s="63">
        <f t="shared" ref="G330" si="281">SUM(G331:G332)</f>
        <v>0</v>
      </c>
      <c r="H330" s="63">
        <f t="shared" ref="H330" si="282">SUM(H331:H332)</f>
        <v>0</v>
      </c>
      <c r="I330" s="63">
        <f t="shared" ref="I330" si="283">SUM(I331:I332)</f>
        <v>0</v>
      </c>
      <c r="J330" s="63">
        <f t="shared" ref="J330" si="284">SUM(J331:J332)</f>
        <v>0</v>
      </c>
      <c r="K330" s="63">
        <f t="shared" ref="K330" si="285">SUM(K331:K332)</f>
        <v>0</v>
      </c>
      <c r="L330" s="63">
        <f t="shared" ref="L330" si="286">SUM(L331:L332)</f>
        <v>0</v>
      </c>
    </row>
    <row r="331" spans="1:12" x14ac:dyDescent="0.25">
      <c r="A331" s="64" t="s">
        <v>150</v>
      </c>
      <c r="B331" s="156"/>
      <c r="C331" s="55"/>
      <c r="D331" s="65">
        <f t="shared" ref="D331:D332" si="287">G331+J331</f>
        <v>0</v>
      </c>
      <c r="E331" s="65">
        <f t="shared" ref="E331:E332" si="288">H331+K331</f>
        <v>0</v>
      </c>
      <c r="F331" s="65">
        <f t="shared" ref="F331:F332" si="289">I331+L331</f>
        <v>0</v>
      </c>
      <c r="G331" s="56">
        <f>'2а'!L151</f>
        <v>0</v>
      </c>
      <c r="H331" s="56">
        <f>'2а'!O151</f>
        <v>0</v>
      </c>
      <c r="I331" s="56">
        <f>'2а'!R151</f>
        <v>0</v>
      </c>
      <c r="J331" s="56">
        <f>'2а'!M151</f>
        <v>0</v>
      </c>
      <c r="K331" s="56">
        <f>'2а'!P151</f>
        <v>0</v>
      </c>
      <c r="L331" s="56">
        <f>'2а'!S151</f>
        <v>0</v>
      </c>
    </row>
    <row r="332" spans="1:12" ht="45.75" x14ac:dyDescent="0.25">
      <c r="A332" s="64" t="s">
        <v>262</v>
      </c>
      <c r="B332" s="156"/>
      <c r="C332" s="55"/>
      <c r="D332" s="65">
        <f t="shared" si="287"/>
        <v>0</v>
      </c>
      <c r="E332" s="65">
        <f t="shared" si="288"/>
        <v>0</v>
      </c>
      <c r="F332" s="65">
        <f t="shared" si="289"/>
        <v>0</v>
      </c>
      <c r="G332" s="56">
        <f>'2а'!L152</f>
        <v>0</v>
      </c>
      <c r="H332" s="56">
        <f>'2а'!O152</f>
        <v>0</v>
      </c>
      <c r="I332" s="56">
        <f>'2а'!R152</f>
        <v>0</v>
      </c>
      <c r="J332" s="56">
        <f>'2а'!M152</f>
        <v>0</v>
      </c>
      <c r="K332" s="56">
        <f>'2а'!P152</f>
        <v>0</v>
      </c>
      <c r="L332" s="56">
        <f>'2а'!S152</f>
        <v>0</v>
      </c>
    </row>
    <row r="333" spans="1:12" s="164" customFormat="1" hidden="1" x14ac:dyDescent="0.25">
      <c r="A333" s="61" t="s">
        <v>152</v>
      </c>
      <c r="B333" s="155"/>
      <c r="C333" s="62"/>
      <c r="D333" s="63">
        <f>SUM(D334:D366)</f>
        <v>0</v>
      </c>
      <c r="E333" s="63">
        <f t="shared" ref="E333" si="290">SUM(E334:E366)</f>
        <v>0</v>
      </c>
      <c r="F333" s="63">
        <f t="shared" ref="F333" si="291">SUM(F334:F366)</f>
        <v>0</v>
      </c>
      <c r="G333" s="63">
        <f t="shared" ref="G333" si="292">SUM(G334:G366)</f>
        <v>0</v>
      </c>
      <c r="H333" s="63">
        <f t="shared" ref="H333" si="293">SUM(H334:H366)</f>
        <v>0</v>
      </c>
      <c r="I333" s="63">
        <f t="shared" ref="I333" si="294">SUM(I334:I366)</f>
        <v>0</v>
      </c>
      <c r="J333" s="63">
        <f t="shared" ref="J333" si="295">SUM(J334:J366)</f>
        <v>0</v>
      </c>
      <c r="K333" s="63">
        <f t="shared" ref="K333" si="296">SUM(K334:K366)</f>
        <v>0</v>
      </c>
      <c r="L333" s="63">
        <f t="shared" ref="L333" si="297">SUM(L334:L366)</f>
        <v>0</v>
      </c>
    </row>
    <row r="334" spans="1:12" hidden="1" x14ac:dyDescent="0.25">
      <c r="A334" s="64" t="s">
        <v>243</v>
      </c>
      <c r="B334" s="156"/>
      <c r="C334" s="55"/>
      <c r="D334" s="65">
        <f t="shared" ref="D334:D366" si="298">G334+J334</f>
        <v>0</v>
      </c>
      <c r="E334" s="65">
        <f t="shared" ref="E334:E366" si="299">H334+K334</f>
        <v>0</v>
      </c>
      <c r="F334" s="65">
        <f t="shared" ref="F334:F366" si="300">I334+L334</f>
        <v>0</v>
      </c>
      <c r="G334" s="56">
        <f>'2а'!K283</f>
        <v>0</v>
      </c>
      <c r="H334" s="56">
        <f>'2а'!N283</f>
        <v>0</v>
      </c>
      <c r="I334" s="56">
        <f>'2а'!Q283</f>
        <v>0</v>
      </c>
      <c r="J334" s="56"/>
      <c r="K334" s="56"/>
      <c r="L334" s="56"/>
    </row>
    <row r="335" spans="1:12" hidden="1" x14ac:dyDescent="0.25">
      <c r="A335" s="64" t="s">
        <v>219</v>
      </c>
      <c r="B335" s="156"/>
      <c r="C335" s="55"/>
      <c r="D335" s="65">
        <f t="shared" si="298"/>
        <v>0</v>
      </c>
      <c r="E335" s="65">
        <f t="shared" si="299"/>
        <v>0</v>
      </c>
      <c r="F335" s="65">
        <f t="shared" si="300"/>
        <v>0</v>
      </c>
      <c r="G335" s="56">
        <f>'2а'!K284</f>
        <v>0</v>
      </c>
      <c r="H335" s="56">
        <f>'2а'!N284</f>
        <v>0</v>
      </c>
      <c r="I335" s="56">
        <f>'2а'!Q284</f>
        <v>0</v>
      </c>
      <c r="J335" s="56"/>
      <c r="K335" s="56"/>
      <c r="L335" s="56"/>
    </row>
    <row r="336" spans="1:12" hidden="1" x14ac:dyDescent="0.25">
      <c r="A336" s="64" t="s">
        <v>451</v>
      </c>
      <c r="B336" s="156"/>
      <c r="C336" s="55"/>
      <c r="D336" s="65">
        <f t="shared" si="298"/>
        <v>0</v>
      </c>
      <c r="E336" s="65">
        <f t="shared" si="299"/>
        <v>0</v>
      </c>
      <c r="F336" s="65">
        <f t="shared" si="300"/>
        <v>0</v>
      </c>
      <c r="G336" s="56">
        <f>'2а'!K285</f>
        <v>0</v>
      </c>
      <c r="H336" s="56">
        <f>'2а'!N285</f>
        <v>0</v>
      </c>
      <c r="I336" s="56">
        <f>'2а'!Q285</f>
        <v>0</v>
      </c>
      <c r="J336" s="56"/>
      <c r="K336" s="56"/>
      <c r="L336" s="56"/>
    </row>
    <row r="337" spans="1:12" hidden="1" x14ac:dyDescent="0.25">
      <c r="A337" s="64" t="s">
        <v>453</v>
      </c>
      <c r="B337" s="156"/>
      <c r="C337" s="55"/>
      <c r="D337" s="65">
        <f t="shared" si="298"/>
        <v>0</v>
      </c>
      <c r="E337" s="65">
        <f t="shared" si="299"/>
        <v>0</v>
      </c>
      <c r="F337" s="65">
        <f t="shared" si="300"/>
        <v>0</v>
      </c>
      <c r="G337" s="56">
        <f>'2а'!K286</f>
        <v>0</v>
      </c>
      <c r="H337" s="56">
        <f>'2а'!N286</f>
        <v>0</v>
      </c>
      <c r="I337" s="56">
        <f>'2а'!Q286</f>
        <v>0</v>
      </c>
      <c r="J337" s="56"/>
      <c r="K337" s="56"/>
      <c r="L337" s="56"/>
    </row>
    <row r="338" spans="1:12" ht="23.25" hidden="1" x14ac:dyDescent="0.25">
      <c r="A338" s="64" t="s">
        <v>455</v>
      </c>
      <c r="B338" s="156"/>
      <c r="C338" s="55"/>
      <c r="D338" s="65">
        <f t="shared" si="298"/>
        <v>0</v>
      </c>
      <c r="E338" s="65">
        <f t="shared" si="299"/>
        <v>0</v>
      </c>
      <c r="F338" s="65">
        <f t="shared" si="300"/>
        <v>0</v>
      </c>
      <c r="G338" s="56">
        <f>'2а'!K287</f>
        <v>0</v>
      </c>
      <c r="H338" s="56">
        <f>'2а'!N287</f>
        <v>0</v>
      </c>
      <c r="I338" s="56">
        <f>'2а'!Q287</f>
        <v>0</v>
      </c>
      <c r="J338" s="56"/>
      <c r="K338" s="56"/>
      <c r="L338" s="56"/>
    </row>
    <row r="339" spans="1:12" ht="23.25" hidden="1" x14ac:dyDescent="0.25">
      <c r="A339" s="64" t="s">
        <v>457</v>
      </c>
      <c r="B339" s="156"/>
      <c r="C339" s="55"/>
      <c r="D339" s="65">
        <f t="shared" si="298"/>
        <v>0</v>
      </c>
      <c r="E339" s="65">
        <f t="shared" si="299"/>
        <v>0</v>
      </c>
      <c r="F339" s="65">
        <f t="shared" si="300"/>
        <v>0</v>
      </c>
      <c r="G339" s="56">
        <f>'2а'!K288</f>
        <v>0</v>
      </c>
      <c r="H339" s="56">
        <f>'2а'!N288</f>
        <v>0</v>
      </c>
      <c r="I339" s="56">
        <f>'2а'!Q288</f>
        <v>0</v>
      </c>
      <c r="J339" s="56"/>
      <c r="K339" s="56"/>
      <c r="L339" s="56"/>
    </row>
    <row r="340" spans="1:12" ht="23.25" hidden="1" x14ac:dyDescent="0.25">
      <c r="A340" s="64" t="s">
        <v>255</v>
      </c>
      <c r="B340" s="156"/>
      <c r="C340" s="55"/>
      <c r="D340" s="65">
        <f t="shared" si="298"/>
        <v>0</v>
      </c>
      <c r="E340" s="65">
        <f t="shared" si="299"/>
        <v>0</v>
      </c>
      <c r="F340" s="65">
        <f t="shared" si="300"/>
        <v>0</v>
      </c>
      <c r="G340" s="56">
        <f>'2а'!K289</f>
        <v>0</v>
      </c>
      <c r="H340" s="56">
        <f>'2а'!N289</f>
        <v>0</v>
      </c>
      <c r="I340" s="56">
        <f>'2а'!Q289</f>
        <v>0</v>
      </c>
      <c r="J340" s="56"/>
      <c r="K340" s="56"/>
      <c r="L340" s="56"/>
    </row>
    <row r="341" spans="1:12" s="163" customFormat="1" hidden="1" x14ac:dyDescent="0.25">
      <c r="A341" s="64" t="s">
        <v>459</v>
      </c>
      <c r="B341" s="160"/>
      <c r="C341" s="161"/>
      <c r="D341" s="65">
        <f t="shared" si="298"/>
        <v>0</v>
      </c>
      <c r="E341" s="65">
        <f t="shared" si="299"/>
        <v>0</v>
      </c>
      <c r="F341" s="65">
        <f t="shared" si="300"/>
        <v>0</v>
      </c>
      <c r="G341" s="56">
        <f>'2а'!K290</f>
        <v>0</v>
      </c>
      <c r="H341" s="56">
        <f>'2а'!N290</f>
        <v>0</v>
      </c>
      <c r="I341" s="56">
        <f>'2а'!Q290</f>
        <v>0</v>
      </c>
      <c r="J341" s="56"/>
      <c r="K341" s="56"/>
      <c r="L341" s="56"/>
    </row>
    <row r="342" spans="1:12" hidden="1" x14ac:dyDescent="0.25">
      <c r="A342" s="64" t="s">
        <v>461</v>
      </c>
      <c r="B342" s="156"/>
      <c r="C342" s="55"/>
      <c r="D342" s="65">
        <f t="shared" si="298"/>
        <v>0</v>
      </c>
      <c r="E342" s="65">
        <f t="shared" si="299"/>
        <v>0</v>
      </c>
      <c r="F342" s="65">
        <f t="shared" si="300"/>
        <v>0</v>
      </c>
      <c r="G342" s="56"/>
      <c r="H342" s="56"/>
      <c r="I342" s="56"/>
      <c r="J342" s="56"/>
      <c r="K342" s="56"/>
      <c r="L342" s="56"/>
    </row>
    <row r="343" spans="1:12" hidden="1" x14ac:dyDescent="0.25">
      <c r="A343" s="64" t="s">
        <v>463</v>
      </c>
      <c r="B343" s="156"/>
      <c r="C343" s="55"/>
      <c r="D343" s="65">
        <f t="shared" si="298"/>
        <v>0</v>
      </c>
      <c r="E343" s="65">
        <f t="shared" si="299"/>
        <v>0</v>
      </c>
      <c r="F343" s="65">
        <f t="shared" si="300"/>
        <v>0</v>
      </c>
      <c r="G343" s="56">
        <f>'2а'!K304</f>
        <v>0</v>
      </c>
      <c r="H343" s="56">
        <f>'2а'!N304</f>
        <v>0</v>
      </c>
      <c r="I343" s="56">
        <f>'2а'!Q304</f>
        <v>0</v>
      </c>
      <c r="J343" s="56"/>
      <c r="K343" s="56"/>
      <c r="L343" s="56"/>
    </row>
    <row r="344" spans="1:12" ht="27.75" hidden="1" customHeight="1" x14ac:dyDescent="0.25">
      <c r="A344" s="64" t="s">
        <v>465</v>
      </c>
      <c r="B344" s="156"/>
      <c r="C344" s="55"/>
      <c r="D344" s="65">
        <f t="shared" si="298"/>
        <v>0</v>
      </c>
      <c r="E344" s="65">
        <f t="shared" si="299"/>
        <v>0</v>
      </c>
      <c r="F344" s="65">
        <f t="shared" si="300"/>
        <v>0</v>
      </c>
      <c r="G344" s="56">
        <f>'2а'!K305</f>
        <v>0</v>
      </c>
      <c r="H344" s="56">
        <f>'2а'!N305</f>
        <v>0</v>
      </c>
      <c r="I344" s="56">
        <f>'2а'!Q305</f>
        <v>0</v>
      </c>
      <c r="J344" s="56"/>
      <c r="K344" s="56"/>
      <c r="L344" s="56"/>
    </row>
    <row r="345" spans="1:12" ht="34.5" hidden="1" x14ac:dyDescent="0.25">
      <c r="A345" s="64" t="s">
        <v>467</v>
      </c>
      <c r="B345" s="156"/>
      <c r="C345" s="55"/>
      <c r="D345" s="65">
        <f t="shared" si="298"/>
        <v>0</v>
      </c>
      <c r="E345" s="65">
        <f t="shared" si="299"/>
        <v>0</v>
      </c>
      <c r="F345" s="65">
        <f t="shared" si="300"/>
        <v>0</v>
      </c>
      <c r="G345" s="56">
        <f>'2а'!K306</f>
        <v>0</v>
      </c>
      <c r="H345" s="56">
        <f>'2а'!N306</f>
        <v>0</v>
      </c>
      <c r="I345" s="56">
        <f>'2а'!Q306</f>
        <v>0</v>
      </c>
      <c r="J345" s="56"/>
      <c r="K345" s="56"/>
      <c r="L345" s="56"/>
    </row>
    <row r="346" spans="1:12" hidden="1" x14ac:dyDescent="0.25">
      <c r="A346" s="64" t="s">
        <v>469</v>
      </c>
      <c r="B346" s="156"/>
      <c r="C346" s="55"/>
      <c r="D346" s="65">
        <f t="shared" si="298"/>
        <v>0</v>
      </c>
      <c r="E346" s="65">
        <f t="shared" si="299"/>
        <v>0</v>
      </c>
      <c r="F346" s="65">
        <f t="shared" si="300"/>
        <v>0</v>
      </c>
      <c r="G346" s="56">
        <f>'2а'!K307</f>
        <v>0</v>
      </c>
      <c r="H346" s="56">
        <f>'2а'!N307</f>
        <v>0</v>
      </c>
      <c r="I346" s="56">
        <f>'2а'!Q307</f>
        <v>0</v>
      </c>
      <c r="J346" s="56"/>
      <c r="K346" s="56"/>
      <c r="L346" s="56"/>
    </row>
    <row r="347" spans="1:12" ht="33" hidden="1" customHeight="1" x14ac:dyDescent="0.25">
      <c r="A347" s="64" t="s">
        <v>471</v>
      </c>
      <c r="B347" s="156"/>
      <c r="C347" s="55"/>
      <c r="D347" s="65">
        <f t="shared" si="298"/>
        <v>0</v>
      </c>
      <c r="E347" s="65">
        <f t="shared" si="299"/>
        <v>0</v>
      </c>
      <c r="F347" s="65">
        <f t="shared" si="300"/>
        <v>0</v>
      </c>
      <c r="G347" s="56">
        <f>'2а'!K308</f>
        <v>0</v>
      </c>
      <c r="H347" s="56">
        <f>'2а'!N308</f>
        <v>0</v>
      </c>
      <c r="I347" s="56">
        <f>'2а'!Q308</f>
        <v>0</v>
      </c>
      <c r="J347" s="56"/>
      <c r="K347" s="56"/>
      <c r="L347" s="56"/>
    </row>
    <row r="348" spans="1:12" hidden="1" x14ac:dyDescent="0.25">
      <c r="A348" s="64" t="s">
        <v>473</v>
      </c>
      <c r="B348" s="156"/>
      <c r="C348" s="55"/>
      <c r="D348" s="65">
        <f t="shared" si="298"/>
        <v>0</v>
      </c>
      <c r="E348" s="65">
        <f t="shared" si="299"/>
        <v>0</v>
      </c>
      <c r="F348" s="65">
        <f t="shared" si="300"/>
        <v>0</v>
      </c>
      <c r="G348" s="56">
        <f>'2а'!K309</f>
        <v>0</v>
      </c>
      <c r="H348" s="56">
        <f>'2а'!N309</f>
        <v>0</v>
      </c>
      <c r="I348" s="56">
        <f>'2а'!Q309</f>
        <v>0</v>
      </c>
      <c r="J348" s="56"/>
      <c r="K348" s="56"/>
      <c r="L348" s="56"/>
    </row>
    <row r="349" spans="1:12" ht="34.5" hidden="1" x14ac:dyDescent="0.25">
      <c r="A349" s="64" t="s">
        <v>475</v>
      </c>
      <c r="B349" s="156"/>
      <c r="C349" s="55"/>
      <c r="D349" s="65">
        <f t="shared" si="298"/>
        <v>0</v>
      </c>
      <c r="E349" s="65">
        <f t="shared" si="299"/>
        <v>0</v>
      </c>
      <c r="F349" s="65">
        <f t="shared" si="300"/>
        <v>0</v>
      </c>
      <c r="G349" s="56">
        <f>'2а'!K310</f>
        <v>0</v>
      </c>
      <c r="H349" s="56">
        <f>'2а'!N310</f>
        <v>0</v>
      </c>
      <c r="I349" s="56">
        <f>'2а'!Q310</f>
        <v>0</v>
      </c>
      <c r="J349" s="56"/>
      <c r="K349" s="56"/>
      <c r="L349" s="56"/>
    </row>
    <row r="350" spans="1:12" ht="23.25" hidden="1" x14ac:dyDescent="0.25">
      <c r="A350" s="64" t="s">
        <v>477</v>
      </c>
      <c r="B350" s="156"/>
      <c r="C350" s="55"/>
      <c r="D350" s="65">
        <f t="shared" si="298"/>
        <v>0</v>
      </c>
      <c r="E350" s="65">
        <f t="shared" si="299"/>
        <v>0</v>
      </c>
      <c r="F350" s="65">
        <f t="shared" si="300"/>
        <v>0</v>
      </c>
      <c r="G350" s="56">
        <f>'2а'!K314</f>
        <v>0</v>
      </c>
      <c r="H350" s="56">
        <f>'2а'!N314</f>
        <v>0</v>
      </c>
      <c r="I350" s="56">
        <f>'2а'!Q314</f>
        <v>0</v>
      </c>
      <c r="J350" s="56"/>
      <c r="K350" s="56"/>
      <c r="L350" s="56"/>
    </row>
    <row r="351" spans="1:12" ht="23.25" hidden="1" x14ac:dyDescent="0.25">
      <c r="A351" s="64" t="s">
        <v>479</v>
      </c>
      <c r="B351" s="156"/>
      <c r="C351" s="55"/>
      <c r="D351" s="65">
        <f t="shared" si="298"/>
        <v>0</v>
      </c>
      <c r="E351" s="65">
        <f t="shared" si="299"/>
        <v>0</v>
      </c>
      <c r="F351" s="65">
        <f t="shared" si="300"/>
        <v>0</v>
      </c>
      <c r="G351" s="56">
        <f>'2а'!K315</f>
        <v>0</v>
      </c>
      <c r="H351" s="56">
        <f>'2а'!N315</f>
        <v>0</v>
      </c>
      <c r="I351" s="56">
        <f>'2а'!Q315</f>
        <v>0</v>
      </c>
      <c r="J351" s="56"/>
      <c r="K351" s="56"/>
      <c r="L351" s="56"/>
    </row>
    <row r="352" spans="1:12" hidden="1" x14ac:dyDescent="0.25">
      <c r="A352" s="64" t="s">
        <v>288</v>
      </c>
      <c r="B352" s="156"/>
      <c r="C352" s="55"/>
      <c r="D352" s="65">
        <f t="shared" si="298"/>
        <v>0</v>
      </c>
      <c r="E352" s="65">
        <f t="shared" si="299"/>
        <v>0</v>
      </c>
      <c r="F352" s="65">
        <f t="shared" si="300"/>
        <v>0</v>
      </c>
      <c r="G352" s="56">
        <f>'2а'!K316</f>
        <v>0</v>
      </c>
      <c r="H352" s="56">
        <f>'2а'!N316</f>
        <v>0</v>
      </c>
      <c r="I352" s="56">
        <f>'2а'!Q316</f>
        <v>0</v>
      </c>
      <c r="J352" s="56"/>
      <c r="K352" s="56"/>
      <c r="L352" s="56"/>
    </row>
    <row r="353" spans="1:12" hidden="1" x14ac:dyDescent="0.25">
      <c r="A353" s="64" t="s">
        <v>482</v>
      </c>
      <c r="B353" s="156"/>
      <c r="C353" s="55"/>
      <c r="D353" s="65">
        <f t="shared" si="298"/>
        <v>0</v>
      </c>
      <c r="E353" s="65">
        <f t="shared" si="299"/>
        <v>0</v>
      </c>
      <c r="F353" s="65">
        <f t="shared" si="300"/>
        <v>0</v>
      </c>
      <c r="G353" s="56">
        <f>'2а'!K317</f>
        <v>0</v>
      </c>
      <c r="H353" s="56">
        <f>'2а'!N317</f>
        <v>0</v>
      </c>
      <c r="I353" s="56">
        <f>'2а'!Q317</f>
        <v>0</v>
      </c>
      <c r="J353" s="56"/>
      <c r="K353" s="56"/>
      <c r="L353" s="56"/>
    </row>
    <row r="354" spans="1:12" ht="45.75" hidden="1" x14ac:dyDescent="0.25">
      <c r="A354" s="64" t="s">
        <v>484</v>
      </c>
      <c r="B354" s="156"/>
      <c r="C354" s="55"/>
      <c r="D354" s="65">
        <f t="shared" si="298"/>
        <v>0</v>
      </c>
      <c r="E354" s="65">
        <f t="shared" si="299"/>
        <v>0</v>
      </c>
      <c r="F354" s="65">
        <f t="shared" si="300"/>
        <v>0</v>
      </c>
      <c r="G354" s="56">
        <f>'2а'!K318</f>
        <v>0</v>
      </c>
      <c r="H354" s="56">
        <f>'2а'!N318</f>
        <v>0</v>
      </c>
      <c r="I354" s="56">
        <f>'2а'!Q318</f>
        <v>0</v>
      </c>
      <c r="J354" s="56"/>
      <c r="K354" s="56"/>
      <c r="L354" s="56"/>
    </row>
    <row r="355" spans="1:12" ht="23.25" hidden="1" x14ac:dyDescent="0.25">
      <c r="A355" s="64" t="s">
        <v>486</v>
      </c>
      <c r="B355" s="156"/>
      <c r="C355" s="55"/>
      <c r="D355" s="65">
        <f t="shared" si="298"/>
        <v>0</v>
      </c>
      <c r="E355" s="65">
        <f t="shared" si="299"/>
        <v>0</v>
      </c>
      <c r="F355" s="65">
        <f t="shared" si="300"/>
        <v>0</v>
      </c>
      <c r="G355" s="56">
        <f>'2а'!K319</f>
        <v>0</v>
      </c>
      <c r="H355" s="56">
        <f>'2а'!N319</f>
        <v>0</v>
      </c>
      <c r="I355" s="56">
        <f>'2а'!Q319</f>
        <v>0</v>
      </c>
      <c r="J355" s="56"/>
      <c r="K355" s="56"/>
      <c r="L355" s="56"/>
    </row>
    <row r="356" spans="1:12" ht="23.25" hidden="1" x14ac:dyDescent="0.25">
      <c r="A356" s="64" t="s">
        <v>488</v>
      </c>
      <c r="B356" s="156"/>
      <c r="C356" s="55"/>
      <c r="D356" s="65">
        <f t="shared" si="298"/>
        <v>0</v>
      </c>
      <c r="E356" s="65">
        <f t="shared" si="299"/>
        <v>0</v>
      </c>
      <c r="F356" s="65">
        <f t="shared" si="300"/>
        <v>0</v>
      </c>
      <c r="G356" s="56">
        <f>'2а'!K320</f>
        <v>0</v>
      </c>
      <c r="H356" s="56">
        <f>'2а'!N320</f>
        <v>0</v>
      </c>
      <c r="I356" s="56">
        <f>'2а'!Q320</f>
        <v>0</v>
      </c>
      <c r="J356" s="56"/>
      <c r="K356" s="56"/>
      <c r="L356" s="56"/>
    </row>
    <row r="357" spans="1:12" ht="23.25" hidden="1" x14ac:dyDescent="0.25">
      <c r="A357" s="64" t="s">
        <v>490</v>
      </c>
      <c r="B357" s="156"/>
      <c r="C357" s="55"/>
      <c r="D357" s="65">
        <f t="shared" si="298"/>
        <v>0</v>
      </c>
      <c r="E357" s="65">
        <f t="shared" si="299"/>
        <v>0</v>
      </c>
      <c r="F357" s="65">
        <f t="shared" si="300"/>
        <v>0</v>
      </c>
      <c r="G357" s="56">
        <f>'2а'!K321</f>
        <v>0</v>
      </c>
      <c r="H357" s="56">
        <f>'2а'!N321</f>
        <v>0</v>
      </c>
      <c r="I357" s="56">
        <f>'2а'!Q321</f>
        <v>0</v>
      </c>
      <c r="J357" s="56"/>
      <c r="K357" s="56"/>
      <c r="L357" s="56"/>
    </row>
    <row r="358" spans="1:12" hidden="1" x14ac:dyDescent="0.25">
      <c r="A358" s="64" t="s">
        <v>288</v>
      </c>
      <c r="B358" s="156"/>
      <c r="C358" s="55"/>
      <c r="D358" s="65">
        <f t="shared" si="298"/>
        <v>0</v>
      </c>
      <c r="E358" s="65">
        <f t="shared" si="299"/>
        <v>0</v>
      </c>
      <c r="F358" s="65">
        <f t="shared" si="300"/>
        <v>0</v>
      </c>
      <c r="G358" s="56">
        <f>'2а'!K322</f>
        <v>0</v>
      </c>
      <c r="H358" s="56">
        <f>'2а'!N322</f>
        <v>0</v>
      </c>
      <c r="I358" s="56">
        <f>'2а'!Q322</f>
        <v>0</v>
      </c>
      <c r="J358" s="56"/>
      <c r="K358" s="56"/>
      <c r="L358" s="56"/>
    </row>
    <row r="359" spans="1:12" hidden="1" x14ac:dyDescent="0.25">
      <c r="A359" s="64" t="s">
        <v>493</v>
      </c>
      <c r="B359" s="156"/>
      <c r="C359" s="55"/>
      <c r="D359" s="65">
        <f t="shared" si="298"/>
        <v>0</v>
      </c>
      <c r="E359" s="65">
        <f t="shared" si="299"/>
        <v>0</v>
      </c>
      <c r="F359" s="65">
        <f t="shared" si="300"/>
        <v>0</v>
      </c>
      <c r="G359" s="56"/>
      <c r="H359" s="56"/>
      <c r="I359" s="56"/>
      <c r="J359" s="56"/>
      <c r="K359" s="56"/>
      <c r="L359" s="56"/>
    </row>
    <row r="360" spans="1:12" ht="23.25" hidden="1" x14ac:dyDescent="0.25">
      <c r="A360" s="64" t="s">
        <v>495</v>
      </c>
      <c r="B360" s="156"/>
      <c r="C360" s="55"/>
      <c r="D360" s="65">
        <f t="shared" si="298"/>
        <v>0</v>
      </c>
      <c r="E360" s="65">
        <f t="shared" si="299"/>
        <v>0</v>
      </c>
      <c r="F360" s="65">
        <f t="shared" si="300"/>
        <v>0</v>
      </c>
      <c r="G360" s="56"/>
      <c r="H360" s="56"/>
      <c r="I360" s="56"/>
      <c r="J360" s="56"/>
      <c r="K360" s="56"/>
      <c r="L360" s="56"/>
    </row>
    <row r="361" spans="1:12" ht="68.25" hidden="1" x14ac:dyDescent="0.25">
      <c r="A361" s="64" t="s">
        <v>497</v>
      </c>
      <c r="B361" s="156"/>
      <c r="C361" s="55"/>
      <c r="D361" s="65">
        <f t="shared" si="298"/>
        <v>0</v>
      </c>
      <c r="E361" s="65">
        <f t="shared" si="299"/>
        <v>0</v>
      </c>
      <c r="F361" s="65">
        <f t="shared" si="300"/>
        <v>0</v>
      </c>
      <c r="G361" s="56">
        <f>'2а'!K325</f>
        <v>0</v>
      </c>
      <c r="H361" s="56">
        <f>'2а'!N325</f>
        <v>0</v>
      </c>
      <c r="I361" s="56">
        <f>'2а'!Q325</f>
        <v>0</v>
      </c>
      <c r="J361" s="56"/>
      <c r="K361" s="56"/>
      <c r="L361" s="56"/>
    </row>
    <row r="362" spans="1:12" hidden="1" x14ac:dyDescent="0.25">
      <c r="A362" s="64" t="s">
        <v>288</v>
      </c>
      <c r="B362" s="156"/>
      <c r="C362" s="55"/>
      <c r="D362" s="65">
        <f t="shared" si="298"/>
        <v>0</v>
      </c>
      <c r="E362" s="65">
        <f t="shared" si="299"/>
        <v>0</v>
      </c>
      <c r="F362" s="65">
        <f t="shared" si="300"/>
        <v>0</v>
      </c>
      <c r="G362" s="56">
        <f>'2а'!K326</f>
        <v>0</v>
      </c>
      <c r="H362" s="56">
        <f>'2а'!N326</f>
        <v>0</v>
      </c>
      <c r="I362" s="56">
        <f>'2а'!Q326</f>
        <v>0</v>
      </c>
      <c r="J362" s="56"/>
      <c r="K362" s="56"/>
      <c r="L362" s="56"/>
    </row>
    <row r="363" spans="1:12" hidden="1" x14ac:dyDescent="0.25">
      <c r="A363" s="64" t="s">
        <v>500</v>
      </c>
      <c r="B363" s="156"/>
      <c r="C363" s="55"/>
      <c r="D363" s="65">
        <f t="shared" si="298"/>
        <v>0</v>
      </c>
      <c r="E363" s="65">
        <f t="shared" si="299"/>
        <v>0</v>
      </c>
      <c r="F363" s="65">
        <f t="shared" si="300"/>
        <v>0</v>
      </c>
      <c r="G363" s="56">
        <f>'2а'!K327</f>
        <v>0</v>
      </c>
      <c r="H363" s="56">
        <f>'2а'!N327</f>
        <v>0</v>
      </c>
      <c r="I363" s="56">
        <f>'2а'!Q327</f>
        <v>0</v>
      </c>
      <c r="J363" s="56"/>
      <c r="K363" s="56"/>
      <c r="L363" s="56"/>
    </row>
    <row r="364" spans="1:12" ht="23.25" hidden="1" x14ac:dyDescent="0.25">
      <c r="A364" s="64" t="s">
        <v>502</v>
      </c>
      <c r="B364" s="156"/>
      <c r="C364" s="55"/>
      <c r="D364" s="65">
        <f t="shared" si="298"/>
        <v>0</v>
      </c>
      <c r="E364" s="65">
        <f t="shared" si="299"/>
        <v>0</v>
      </c>
      <c r="F364" s="65">
        <f t="shared" si="300"/>
        <v>0</v>
      </c>
      <c r="G364" s="56">
        <f>'2а'!K328</f>
        <v>0</v>
      </c>
      <c r="H364" s="56">
        <f>'2а'!N328</f>
        <v>0</v>
      </c>
      <c r="I364" s="56">
        <f>'2а'!Q328</f>
        <v>0</v>
      </c>
      <c r="J364" s="56"/>
      <c r="K364" s="56"/>
      <c r="L364" s="56"/>
    </row>
    <row r="365" spans="1:12" ht="68.25" hidden="1" x14ac:dyDescent="0.25">
      <c r="A365" s="64" t="s">
        <v>504</v>
      </c>
      <c r="B365" s="156"/>
      <c r="C365" s="55"/>
      <c r="D365" s="65">
        <f t="shared" si="298"/>
        <v>0</v>
      </c>
      <c r="E365" s="65">
        <f t="shared" si="299"/>
        <v>0</v>
      </c>
      <c r="F365" s="65">
        <f t="shared" si="300"/>
        <v>0</v>
      </c>
      <c r="G365" s="56">
        <f>'2а'!K329</f>
        <v>0</v>
      </c>
      <c r="H365" s="56">
        <f>'2а'!N329</f>
        <v>0</v>
      </c>
      <c r="I365" s="56">
        <f>'2а'!Q329</f>
        <v>0</v>
      </c>
      <c r="J365" s="56"/>
      <c r="K365" s="56"/>
      <c r="L365" s="56"/>
    </row>
    <row r="366" spans="1:12" hidden="1" x14ac:dyDescent="0.25">
      <c r="A366" s="64" t="s">
        <v>288</v>
      </c>
      <c r="B366" s="156"/>
      <c r="C366" s="55"/>
      <c r="D366" s="65">
        <f t="shared" si="298"/>
        <v>0</v>
      </c>
      <c r="E366" s="65">
        <f t="shared" si="299"/>
        <v>0</v>
      </c>
      <c r="F366" s="65">
        <f t="shared" si="300"/>
        <v>0</v>
      </c>
      <c r="G366" s="56">
        <f>'2а'!K330</f>
        <v>0</v>
      </c>
      <c r="H366" s="56">
        <f>'2а'!N330</f>
        <v>0</v>
      </c>
      <c r="I366" s="56">
        <f>'2а'!Q330</f>
        <v>0</v>
      </c>
      <c r="J366" s="56"/>
      <c r="K366" s="56"/>
      <c r="L366" s="56"/>
    </row>
    <row r="367" spans="1:12" x14ac:dyDescent="0.25">
      <c r="A367" s="61" t="s">
        <v>157</v>
      </c>
      <c r="B367" s="155"/>
      <c r="C367" s="62"/>
      <c r="D367" s="63">
        <f>SUM(D368:D373)</f>
        <v>251508</v>
      </c>
      <c r="E367" s="63">
        <f t="shared" ref="E367" si="301">SUM(E368:E373)</f>
        <v>241508</v>
      </c>
      <c r="F367" s="63">
        <f t="shared" ref="F367" si="302">SUM(F368:F373)</f>
        <v>283508</v>
      </c>
      <c r="G367" s="63">
        <f t="shared" ref="G367" si="303">SUM(G368:G373)</f>
        <v>100000</v>
      </c>
      <c r="H367" s="63">
        <f t="shared" ref="H367" si="304">SUM(H368:H373)</f>
        <v>90000</v>
      </c>
      <c r="I367" s="63">
        <f t="shared" ref="I367" si="305">SUM(I368:I373)</f>
        <v>132000</v>
      </c>
      <c r="J367" s="63">
        <f t="shared" ref="J367" si="306">SUM(J368:J373)</f>
        <v>151508</v>
      </c>
      <c r="K367" s="63">
        <f t="shared" ref="K367" si="307">SUM(K368:K373)</f>
        <v>151508</v>
      </c>
      <c r="L367" s="63">
        <f t="shared" ref="L367" si="308">SUM(L368:L373)</f>
        <v>151508</v>
      </c>
    </row>
    <row r="368" spans="1:12" ht="45.75" x14ac:dyDescent="0.25">
      <c r="A368" s="64" t="s">
        <v>507</v>
      </c>
      <c r="B368" s="156"/>
      <c r="C368" s="55"/>
      <c r="D368" s="65">
        <f t="shared" ref="D368:D373" si="309">G368+J368</f>
        <v>0</v>
      </c>
      <c r="E368" s="65">
        <f t="shared" ref="E368:E373" si="310">H368+K368</f>
        <v>0</v>
      </c>
      <c r="F368" s="65">
        <f t="shared" ref="F368:F373" si="311">I368+L368</f>
        <v>0</v>
      </c>
      <c r="G368" s="56">
        <f>'2а'!L189</f>
        <v>0</v>
      </c>
      <c r="H368" s="56">
        <f>'2а'!O189</f>
        <v>0</v>
      </c>
      <c r="I368" s="56">
        <f>'2а'!R189</f>
        <v>0</v>
      </c>
      <c r="J368" s="56">
        <f>'2а'!M189</f>
        <v>0</v>
      </c>
      <c r="K368" s="56">
        <f>'2а'!P189</f>
        <v>0</v>
      </c>
      <c r="L368" s="56">
        <f>'2а'!S189</f>
        <v>0</v>
      </c>
    </row>
    <row r="369" spans="1:12" s="163" customFormat="1" ht="24" customHeight="1" x14ac:dyDescent="0.25">
      <c r="A369" s="64" t="s">
        <v>508</v>
      </c>
      <c r="B369" s="160"/>
      <c r="C369" s="161"/>
      <c r="D369" s="65">
        <f t="shared" si="309"/>
        <v>0</v>
      </c>
      <c r="E369" s="65">
        <f t="shared" si="310"/>
        <v>0</v>
      </c>
      <c r="F369" s="65">
        <f t="shared" si="311"/>
        <v>0</v>
      </c>
      <c r="G369" s="56">
        <f>'2а'!L190</f>
        <v>0</v>
      </c>
      <c r="H369" s="56">
        <f>'2а'!O190</f>
        <v>0</v>
      </c>
      <c r="I369" s="56">
        <f>'2а'!R190</f>
        <v>0</v>
      </c>
      <c r="J369" s="56">
        <f>'2а'!M190</f>
        <v>0</v>
      </c>
      <c r="K369" s="56">
        <f>'2а'!P190</f>
        <v>0</v>
      </c>
      <c r="L369" s="56">
        <f>'2а'!S190</f>
        <v>0</v>
      </c>
    </row>
    <row r="370" spans="1:12" x14ac:dyDescent="0.25">
      <c r="A370" s="66" t="s">
        <v>224</v>
      </c>
      <c r="B370" s="156"/>
      <c r="C370" s="55"/>
      <c r="D370" s="65">
        <f t="shared" si="309"/>
        <v>10000</v>
      </c>
      <c r="E370" s="65">
        <f t="shared" si="310"/>
        <v>10000</v>
      </c>
      <c r="F370" s="65">
        <f t="shared" si="311"/>
        <v>10000</v>
      </c>
      <c r="G370" s="56">
        <f>'2а'!L191</f>
        <v>10000</v>
      </c>
      <c r="H370" s="56">
        <f>'2а'!O191</f>
        <v>10000</v>
      </c>
      <c r="I370" s="56">
        <f>'2а'!R191</f>
        <v>10000</v>
      </c>
      <c r="J370" s="56">
        <f>'2а'!M191</f>
        <v>0</v>
      </c>
      <c r="K370" s="56">
        <f>'2а'!P191</f>
        <v>0</v>
      </c>
      <c r="L370" s="56">
        <f>'2а'!S191</f>
        <v>0</v>
      </c>
    </row>
    <row r="371" spans="1:12" x14ac:dyDescent="0.25">
      <c r="A371" s="64" t="s">
        <v>509</v>
      </c>
      <c r="B371" s="156"/>
      <c r="C371" s="55"/>
      <c r="D371" s="65">
        <f t="shared" si="309"/>
        <v>241508</v>
      </c>
      <c r="E371" s="65">
        <f t="shared" si="310"/>
        <v>231508</v>
      </c>
      <c r="F371" s="65">
        <f t="shared" si="311"/>
        <v>273508</v>
      </c>
      <c r="G371" s="56">
        <f>'2а'!L192</f>
        <v>90000</v>
      </c>
      <c r="H371" s="56">
        <f>'2а'!O192</f>
        <v>80000</v>
      </c>
      <c r="I371" s="56">
        <f>'2а'!R192</f>
        <v>122000</v>
      </c>
      <c r="J371" s="56">
        <f>'2а'!M192</f>
        <v>151508</v>
      </c>
      <c r="K371" s="56">
        <f>'2а'!P192</f>
        <v>151508</v>
      </c>
      <c r="L371" s="56">
        <f>'2а'!S192</f>
        <v>151508</v>
      </c>
    </row>
    <row r="372" spans="1:12" x14ac:dyDescent="0.25">
      <c r="A372" s="64" t="s">
        <v>164</v>
      </c>
      <c r="B372" s="156"/>
      <c r="C372" s="55"/>
      <c r="D372" s="65">
        <f t="shared" si="309"/>
        <v>0</v>
      </c>
      <c r="E372" s="65">
        <f t="shared" si="310"/>
        <v>0</v>
      </c>
      <c r="F372" s="65">
        <f t="shared" si="311"/>
        <v>0</v>
      </c>
      <c r="G372" s="56">
        <f>'2а'!L193</f>
        <v>0</v>
      </c>
      <c r="H372" s="56">
        <f>'2а'!O193</f>
        <v>0</v>
      </c>
      <c r="I372" s="56">
        <f>'2а'!R193</f>
        <v>0</v>
      </c>
      <c r="J372" s="56">
        <f>'2а'!M193</f>
        <v>0</v>
      </c>
      <c r="K372" s="56">
        <f>'2а'!P193</f>
        <v>0</v>
      </c>
      <c r="L372" s="56">
        <f>'2а'!S193</f>
        <v>0</v>
      </c>
    </row>
    <row r="373" spans="1:12" x14ac:dyDescent="0.25">
      <c r="A373" s="64" t="s">
        <v>85</v>
      </c>
      <c r="B373" s="156"/>
      <c r="C373" s="55"/>
      <c r="D373" s="65">
        <f t="shared" si="309"/>
        <v>0</v>
      </c>
      <c r="E373" s="65">
        <f t="shared" si="310"/>
        <v>0</v>
      </c>
      <c r="F373" s="65">
        <f t="shared" si="311"/>
        <v>0</v>
      </c>
      <c r="G373" s="56">
        <f>'2а'!L194</f>
        <v>0</v>
      </c>
      <c r="H373" s="56">
        <f>'2а'!O194</f>
        <v>0</v>
      </c>
      <c r="I373" s="56">
        <f>'2а'!R194</f>
        <v>0</v>
      </c>
      <c r="J373" s="56">
        <f>'2а'!M194</f>
        <v>0</v>
      </c>
      <c r="K373" s="56">
        <f>'2а'!P194</f>
        <v>0</v>
      </c>
      <c r="L373" s="56">
        <f>'2а'!S194</f>
        <v>0</v>
      </c>
    </row>
    <row r="374" spans="1:12" s="164" customFormat="1" x14ac:dyDescent="0.25">
      <c r="A374" s="61" t="s">
        <v>511</v>
      </c>
      <c r="B374" s="155"/>
      <c r="C374" s="62"/>
      <c r="D374" s="63">
        <f>SUM(D375:D383)</f>
        <v>0</v>
      </c>
      <c r="E374" s="63">
        <f t="shared" ref="E374" si="312">SUM(E375:E383)</f>
        <v>0</v>
      </c>
      <c r="F374" s="63">
        <f t="shared" ref="F374" si="313">SUM(F375:F383)</f>
        <v>0</v>
      </c>
      <c r="G374" s="63">
        <f t="shared" ref="G374" si="314">SUM(G375:G383)</f>
        <v>0</v>
      </c>
      <c r="H374" s="63">
        <f t="shared" ref="H374" si="315">SUM(H375:H383)</f>
        <v>0</v>
      </c>
      <c r="I374" s="63">
        <f t="shared" ref="I374" si="316">SUM(I375:I383)</f>
        <v>0</v>
      </c>
      <c r="J374" s="63">
        <f t="shared" ref="J374" si="317">SUM(J375:J383)</f>
        <v>0</v>
      </c>
      <c r="K374" s="63">
        <f t="shared" ref="K374" si="318">SUM(K375:K383)</f>
        <v>0</v>
      </c>
      <c r="L374" s="63">
        <f t="shared" ref="L374" si="319">SUM(L375:L383)</f>
        <v>0</v>
      </c>
    </row>
    <row r="375" spans="1:12" x14ac:dyDescent="0.25">
      <c r="A375" s="64" t="s">
        <v>514</v>
      </c>
      <c r="B375" s="156"/>
      <c r="C375" s="55"/>
      <c r="D375" s="65">
        <f t="shared" ref="D375:D383" si="320">G375+J375</f>
        <v>0</v>
      </c>
      <c r="E375" s="65">
        <f t="shared" ref="E375:E383" si="321">H375+K375</f>
        <v>0</v>
      </c>
      <c r="F375" s="65">
        <f t="shared" ref="F375:F383" si="322">I375+L375</f>
        <v>0</v>
      </c>
      <c r="G375" s="56">
        <f>'2а'!L196</f>
        <v>0</v>
      </c>
      <c r="H375" s="56">
        <f>'2а'!O196</f>
        <v>0</v>
      </c>
      <c r="I375" s="56">
        <f>'2а'!R196</f>
        <v>0</v>
      </c>
      <c r="J375" s="56">
        <f>'2а'!M196</f>
        <v>0</v>
      </c>
      <c r="K375" s="56">
        <f>'2а'!P196</f>
        <v>0</v>
      </c>
      <c r="L375" s="56">
        <f>'2а'!S196</f>
        <v>0</v>
      </c>
    </row>
    <row r="376" spans="1:12" ht="23.25" x14ac:dyDescent="0.25">
      <c r="A376" s="64" t="s">
        <v>516</v>
      </c>
      <c r="B376" s="156"/>
      <c r="C376" s="55"/>
      <c r="D376" s="65">
        <f t="shared" si="320"/>
        <v>0</v>
      </c>
      <c r="E376" s="65">
        <f t="shared" si="321"/>
        <v>0</v>
      </c>
      <c r="F376" s="65">
        <f t="shared" si="322"/>
        <v>0</v>
      </c>
      <c r="G376" s="56">
        <f>'2а'!L197</f>
        <v>0</v>
      </c>
      <c r="H376" s="56">
        <f>'2а'!O197</f>
        <v>0</v>
      </c>
      <c r="I376" s="56">
        <f>'2а'!R197</f>
        <v>0</v>
      </c>
      <c r="J376" s="56">
        <f>'2а'!M197</f>
        <v>0</v>
      </c>
      <c r="K376" s="56">
        <f>'2а'!P197</f>
        <v>0</v>
      </c>
      <c r="L376" s="56">
        <f>'2а'!S197</f>
        <v>0</v>
      </c>
    </row>
    <row r="377" spans="1:12" ht="45.75" x14ac:dyDescent="0.25">
      <c r="A377" s="64" t="s">
        <v>518</v>
      </c>
      <c r="B377" s="156"/>
      <c r="C377" s="55"/>
      <c r="D377" s="65">
        <f t="shared" si="320"/>
        <v>0</v>
      </c>
      <c r="E377" s="65">
        <f t="shared" si="321"/>
        <v>0</v>
      </c>
      <c r="F377" s="65">
        <f t="shared" si="322"/>
        <v>0</v>
      </c>
      <c r="G377" s="56">
        <f>'2а'!L198</f>
        <v>0</v>
      </c>
      <c r="H377" s="56">
        <f>'2а'!O198</f>
        <v>0</v>
      </c>
      <c r="I377" s="56">
        <f>'2а'!R198</f>
        <v>0</v>
      </c>
      <c r="J377" s="56">
        <f>'2а'!M198</f>
        <v>0</v>
      </c>
      <c r="K377" s="56">
        <f>'2а'!P198</f>
        <v>0</v>
      </c>
      <c r="L377" s="56">
        <f>'2а'!S198</f>
        <v>0</v>
      </c>
    </row>
    <row r="378" spans="1:12" ht="34.5" x14ac:dyDescent="0.25">
      <c r="A378" s="64" t="s">
        <v>520</v>
      </c>
      <c r="B378" s="156"/>
      <c r="C378" s="55"/>
      <c r="D378" s="65">
        <f t="shared" si="320"/>
        <v>0</v>
      </c>
      <c r="E378" s="65">
        <f t="shared" si="321"/>
        <v>0</v>
      </c>
      <c r="F378" s="65">
        <f t="shared" si="322"/>
        <v>0</v>
      </c>
      <c r="G378" s="56">
        <f>'2а'!L199</f>
        <v>0</v>
      </c>
      <c r="H378" s="56">
        <f>'2а'!O199</f>
        <v>0</v>
      </c>
      <c r="I378" s="56">
        <f>'2а'!R199</f>
        <v>0</v>
      </c>
      <c r="J378" s="56">
        <f>'2а'!M199</f>
        <v>0</v>
      </c>
      <c r="K378" s="56">
        <f>'2а'!P199</f>
        <v>0</v>
      </c>
      <c r="L378" s="56">
        <f>'2а'!S199</f>
        <v>0</v>
      </c>
    </row>
    <row r="379" spans="1:12" ht="38.25" customHeight="1" x14ac:dyDescent="0.25">
      <c r="A379" s="64" t="s">
        <v>522</v>
      </c>
      <c r="B379" s="156"/>
      <c r="C379" s="55"/>
      <c r="D379" s="65">
        <f t="shared" si="320"/>
        <v>0</v>
      </c>
      <c r="E379" s="65">
        <f t="shared" si="321"/>
        <v>0</v>
      </c>
      <c r="F379" s="65">
        <f t="shared" si="322"/>
        <v>0</v>
      </c>
      <c r="G379" s="56">
        <f>'2а'!L200</f>
        <v>0</v>
      </c>
      <c r="H379" s="56">
        <f>'2а'!O200</f>
        <v>0</v>
      </c>
      <c r="I379" s="56">
        <f>'2а'!R200</f>
        <v>0</v>
      </c>
      <c r="J379" s="56">
        <f>'2а'!M200</f>
        <v>0</v>
      </c>
      <c r="K379" s="56">
        <f>'2а'!P200</f>
        <v>0</v>
      </c>
      <c r="L379" s="56">
        <f>'2а'!S200</f>
        <v>0</v>
      </c>
    </row>
    <row r="380" spans="1:12" ht="23.25" x14ac:dyDescent="0.25">
      <c r="A380" s="64" t="s">
        <v>524</v>
      </c>
      <c r="B380" s="156"/>
      <c r="C380" s="55"/>
      <c r="D380" s="65">
        <f t="shared" si="320"/>
        <v>0</v>
      </c>
      <c r="E380" s="65">
        <f t="shared" si="321"/>
        <v>0</v>
      </c>
      <c r="F380" s="65">
        <f t="shared" si="322"/>
        <v>0</v>
      </c>
      <c r="G380" s="56">
        <f>'2а'!L201</f>
        <v>0</v>
      </c>
      <c r="H380" s="56">
        <f>'2а'!O201</f>
        <v>0</v>
      </c>
      <c r="I380" s="56">
        <f>'2а'!R201</f>
        <v>0</v>
      </c>
      <c r="J380" s="56">
        <f>'2а'!M201</f>
        <v>0</v>
      </c>
      <c r="K380" s="56">
        <f>'2а'!P201</f>
        <v>0</v>
      </c>
      <c r="L380" s="56">
        <f>'2а'!S201</f>
        <v>0</v>
      </c>
    </row>
    <row r="381" spans="1:12" ht="34.5" x14ac:dyDescent="0.25">
      <c r="A381" s="64" t="s">
        <v>526</v>
      </c>
      <c r="B381" s="156"/>
      <c r="C381" s="55"/>
      <c r="D381" s="65">
        <f t="shared" si="320"/>
        <v>0</v>
      </c>
      <c r="E381" s="65">
        <f t="shared" si="321"/>
        <v>0</v>
      </c>
      <c r="F381" s="65">
        <f t="shared" si="322"/>
        <v>0</v>
      </c>
      <c r="G381" s="56">
        <f>'2а'!L202</f>
        <v>0</v>
      </c>
      <c r="H381" s="56">
        <f>'2а'!O202</f>
        <v>0</v>
      </c>
      <c r="I381" s="56">
        <f>'2а'!R202</f>
        <v>0</v>
      </c>
      <c r="J381" s="56">
        <f>'2а'!M202</f>
        <v>0</v>
      </c>
      <c r="K381" s="56">
        <f>'2а'!P202</f>
        <v>0</v>
      </c>
      <c r="L381" s="56">
        <f>'2а'!S202</f>
        <v>0</v>
      </c>
    </row>
    <row r="382" spans="1:12" ht="34.5" x14ac:dyDescent="0.25">
      <c r="A382" s="64" t="s">
        <v>528</v>
      </c>
      <c r="B382" s="156"/>
      <c r="C382" s="55"/>
      <c r="D382" s="65">
        <f t="shared" si="320"/>
        <v>0</v>
      </c>
      <c r="E382" s="65">
        <f t="shared" si="321"/>
        <v>0</v>
      </c>
      <c r="F382" s="65">
        <f t="shared" si="322"/>
        <v>0</v>
      </c>
      <c r="G382" s="56">
        <f>'2а'!L203</f>
        <v>0</v>
      </c>
      <c r="H382" s="56">
        <f>'2а'!O203</f>
        <v>0</v>
      </c>
      <c r="I382" s="56">
        <f>'2а'!R203</f>
        <v>0</v>
      </c>
      <c r="J382" s="56">
        <f>'2а'!M203</f>
        <v>0</v>
      </c>
      <c r="K382" s="56">
        <f>'2а'!P203</f>
        <v>0</v>
      </c>
      <c r="L382" s="56">
        <f>'2а'!S203</f>
        <v>0</v>
      </c>
    </row>
    <row r="383" spans="1:12" s="163" customFormat="1" x14ac:dyDescent="0.25">
      <c r="A383" s="64" t="s">
        <v>530</v>
      </c>
      <c r="B383" s="160"/>
      <c r="C383" s="161"/>
      <c r="D383" s="65">
        <f t="shared" si="320"/>
        <v>0</v>
      </c>
      <c r="E383" s="65">
        <f t="shared" si="321"/>
        <v>0</v>
      </c>
      <c r="F383" s="65">
        <f t="shared" si="322"/>
        <v>0</v>
      </c>
      <c r="G383" s="56">
        <f>'2а'!L204</f>
        <v>0</v>
      </c>
      <c r="H383" s="56">
        <f>'2а'!O204</f>
        <v>0</v>
      </c>
      <c r="I383" s="56">
        <f>'2а'!R204</f>
        <v>0</v>
      </c>
      <c r="J383" s="56">
        <f>'2а'!M204</f>
        <v>0</v>
      </c>
      <c r="K383" s="56">
        <f>'2а'!P204</f>
        <v>0</v>
      </c>
      <c r="L383" s="56">
        <f>'2а'!S204</f>
        <v>0</v>
      </c>
    </row>
    <row r="384" spans="1:12" s="164" customFormat="1" x14ac:dyDescent="0.25">
      <c r="A384" s="167" t="s">
        <v>166</v>
      </c>
      <c r="B384" s="155"/>
      <c r="C384" s="62"/>
      <c r="D384" s="63">
        <f t="shared" ref="D384:L384" si="323">SUM(D385:D388)</f>
        <v>3128821.8499999996</v>
      </c>
      <c r="E384" s="63">
        <f t="shared" si="323"/>
        <v>3128821.8499999996</v>
      </c>
      <c r="F384" s="63">
        <f t="shared" si="323"/>
        <v>3128821.8499999996</v>
      </c>
      <c r="G384" s="63">
        <f t="shared" si="323"/>
        <v>0</v>
      </c>
      <c r="H384" s="63">
        <f t="shared" si="323"/>
        <v>0</v>
      </c>
      <c r="I384" s="63">
        <f t="shared" si="323"/>
        <v>0</v>
      </c>
      <c r="J384" s="63">
        <f t="shared" si="323"/>
        <v>3128821.8499999996</v>
      </c>
      <c r="K384" s="63">
        <f t="shared" si="323"/>
        <v>3128821.8499999996</v>
      </c>
      <c r="L384" s="63">
        <f t="shared" si="323"/>
        <v>3128821.8499999996</v>
      </c>
    </row>
    <row r="385" spans="1:12" ht="23.25" x14ac:dyDescent="0.25">
      <c r="A385" s="67" t="s">
        <v>532</v>
      </c>
      <c r="B385" s="156"/>
      <c r="C385" s="55"/>
      <c r="D385" s="65">
        <f t="shared" ref="D385:D388" si="324">G385+J385</f>
        <v>0</v>
      </c>
      <c r="E385" s="65">
        <f t="shared" ref="E385:E388" si="325">H385+K385</f>
        <v>0</v>
      </c>
      <c r="F385" s="65">
        <f t="shared" ref="F385:F388" si="326">I385+L385</f>
        <v>0</v>
      </c>
      <c r="G385" s="56">
        <f>'2а'!L206</f>
        <v>0</v>
      </c>
      <c r="H385" s="56">
        <f>'2а'!O206</f>
        <v>0</v>
      </c>
      <c r="I385" s="56">
        <f>'2а'!R206</f>
        <v>0</v>
      </c>
      <c r="J385" s="56">
        <f>'2а'!M206</f>
        <v>0</v>
      </c>
      <c r="K385" s="56">
        <f>'2а'!P206</f>
        <v>0</v>
      </c>
      <c r="L385" s="56">
        <f>'2а'!S206</f>
        <v>0</v>
      </c>
    </row>
    <row r="386" spans="1:12" x14ac:dyDescent="0.25">
      <c r="A386" s="67" t="s">
        <v>598</v>
      </c>
      <c r="B386" s="156"/>
      <c r="C386" s="55"/>
      <c r="D386" s="65">
        <f t="shared" si="324"/>
        <v>3044878.8499999996</v>
      </c>
      <c r="E386" s="65">
        <f t="shared" si="325"/>
        <v>3044878.8499999996</v>
      </c>
      <c r="F386" s="65">
        <f t="shared" si="326"/>
        <v>3044878.8499999996</v>
      </c>
      <c r="G386" s="56">
        <f>'2а'!L207</f>
        <v>0</v>
      </c>
      <c r="H386" s="56">
        <f>'2а'!O207</f>
        <v>0</v>
      </c>
      <c r="I386" s="56">
        <f>'2а'!R207</f>
        <v>0</v>
      </c>
      <c r="J386" s="56">
        <f>'2а'!M207</f>
        <v>3044878.8499999996</v>
      </c>
      <c r="K386" s="56">
        <f>'2а'!P207</f>
        <v>3044878.8499999996</v>
      </c>
      <c r="L386" s="56">
        <f>'2а'!S207</f>
        <v>3044878.8499999996</v>
      </c>
    </row>
    <row r="387" spans="1:12" x14ac:dyDescent="0.25">
      <c r="A387" s="64" t="s">
        <v>534</v>
      </c>
      <c r="B387" s="156"/>
      <c r="C387" s="55"/>
      <c r="D387" s="65">
        <f t="shared" si="324"/>
        <v>0</v>
      </c>
      <c r="E387" s="65">
        <f t="shared" si="325"/>
        <v>0</v>
      </c>
      <c r="F387" s="65">
        <f t="shared" si="326"/>
        <v>0</v>
      </c>
      <c r="G387" s="56">
        <f>'2а'!L208</f>
        <v>0</v>
      </c>
      <c r="H387" s="56">
        <f>'2а'!O208</f>
        <v>0</v>
      </c>
      <c r="I387" s="56">
        <f>'2а'!R208</f>
        <v>0</v>
      </c>
      <c r="J387" s="56">
        <f>'2а'!M208</f>
        <v>0</v>
      </c>
      <c r="K387" s="56">
        <f>'2а'!P208</f>
        <v>0</v>
      </c>
      <c r="L387" s="56">
        <f>'2а'!S208</f>
        <v>0</v>
      </c>
    </row>
    <row r="388" spans="1:12" x14ac:dyDescent="0.25">
      <c r="A388" s="64" t="s">
        <v>536</v>
      </c>
      <c r="B388" s="156"/>
      <c r="C388" s="55"/>
      <c r="D388" s="65">
        <f t="shared" si="324"/>
        <v>83943</v>
      </c>
      <c r="E388" s="65">
        <f t="shared" si="325"/>
        <v>83943</v>
      </c>
      <c r="F388" s="65">
        <f t="shared" si="326"/>
        <v>83943</v>
      </c>
      <c r="G388" s="56">
        <f>'2а'!L209</f>
        <v>0</v>
      </c>
      <c r="H388" s="56">
        <f>'2а'!O209</f>
        <v>0</v>
      </c>
      <c r="I388" s="56">
        <f>'2а'!R209</f>
        <v>0</v>
      </c>
      <c r="J388" s="56">
        <f>'2а'!M209</f>
        <v>83943</v>
      </c>
      <c r="K388" s="56">
        <f>'2а'!P209</f>
        <v>83943</v>
      </c>
      <c r="L388" s="56">
        <f>'2а'!S209</f>
        <v>83943</v>
      </c>
    </row>
    <row r="389" spans="1:12" s="164" customFormat="1" x14ac:dyDescent="0.25">
      <c r="A389" s="61" t="s">
        <v>538</v>
      </c>
      <c r="B389" s="155"/>
      <c r="C389" s="62"/>
      <c r="D389" s="63">
        <f>SUM(D390:D393)</f>
        <v>45870</v>
      </c>
      <c r="E389" s="63">
        <f t="shared" ref="E389" si="327">SUM(E390:E393)</f>
        <v>45870</v>
      </c>
      <c r="F389" s="63">
        <f t="shared" ref="F389" si="328">SUM(F390:F393)</f>
        <v>45870</v>
      </c>
      <c r="G389" s="63">
        <f t="shared" ref="G389" si="329">SUM(G390:G393)</f>
        <v>0</v>
      </c>
      <c r="H389" s="63">
        <f t="shared" ref="H389" si="330">SUM(H390:H393)</f>
        <v>0</v>
      </c>
      <c r="I389" s="63">
        <f t="shared" ref="I389" si="331">SUM(I390:I393)</f>
        <v>0</v>
      </c>
      <c r="J389" s="63">
        <f t="shared" ref="J389" si="332">SUM(J390:J393)</f>
        <v>45870</v>
      </c>
      <c r="K389" s="63">
        <f t="shared" ref="K389" si="333">SUM(K390:K393)</f>
        <v>45870</v>
      </c>
      <c r="L389" s="63">
        <f t="shared" ref="L389" si="334">SUM(L390:L393)</f>
        <v>45870</v>
      </c>
    </row>
    <row r="390" spans="1:12" s="163" customFormat="1" x14ac:dyDescent="0.25">
      <c r="A390" s="64" t="s">
        <v>541</v>
      </c>
      <c r="B390" s="160"/>
      <c r="C390" s="161"/>
      <c r="D390" s="65">
        <f t="shared" ref="D390:D393" si="335">G390+J390</f>
        <v>32400</v>
      </c>
      <c r="E390" s="65">
        <f t="shared" ref="E390:E393" si="336">H390+K390</f>
        <v>32400</v>
      </c>
      <c r="F390" s="65">
        <f t="shared" ref="F390:F393" si="337">I390+L390</f>
        <v>32400</v>
      </c>
      <c r="G390" s="56">
        <f>'2а'!L211</f>
        <v>0</v>
      </c>
      <c r="H390" s="56">
        <f>'2а'!O211</f>
        <v>0</v>
      </c>
      <c r="I390" s="56">
        <f>'2а'!R211</f>
        <v>0</v>
      </c>
      <c r="J390" s="56">
        <f>'2а'!M211</f>
        <v>32400</v>
      </c>
      <c r="K390" s="56">
        <f>'2а'!P211</f>
        <v>32400</v>
      </c>
      <c r="L390" s="56">
        <f>'2а'!S211</f>
        <v>32400</v>
      </c>
    </row>
    <row r="391" spans="1:12" ht="23.25" x14ac:dyDescent="0.25">
      <c r="A391" s="64" t="s">
        <v>543</v>
      </c>
      <c r="B391" s="156"/>
      <c r="C391" s="55"/>
      <c r="D391" s="65">
        <f t="shared" si="335"/>
        <v>0</v>
      </c>
      <c r="E391" s="65">
        <f t="shared" si="336"/>
        <v>0</v>
      </c>
      <c r="F391" s="65">
        <f t="shared" si="337"/>
        <v>0</v>
      </c>
      <c r="G391" s="56">
        <f>'2а'!L212</f>
        <v>0</v>
      </c>
      <c r="H391" s="56">
        <f>'2а'!O212</f>
        <v>0</v>
      </c>
      <c r="I391" s="56">
        <f>'2а'!R212</f>
        <v>0</v>
      </c>
      <c r="J391" s="56">
        <f>'2а'!M212</f>
        <v>0</v>
      </c>
      <c r="K391" s="56">
        <f>'2а'!P212</f>
        <v>0</v>
      </c>
      <c r="L391" s="56">
        <f>'2а'!S212</f>
        <v>0</v>
      </c>
    </row>
    <row r="392" spans="1:12" x14ac:dyDescent="0.25">
      <c r="A392" s="64" t="s">
        <v>545</v>
      </c>
      <c r="B392" s="156"/>
      <c r="C392" s="55"/>
      <c r="D392" s="65">
        <f t="shared" si="335"/>
        <v>0</v>
      </c>
      <c r="E392" s="65">
        <f t="shared" si="336"/>
        <v>0</v>
      </c>
      <c r="F392" s="65">
        <f t="shared" si="337"/>
        <v>0</v>
      </c>
      <c r="G392" s="56">
        <f>'2а'!L213</f>
        <v>0</v>
      </c>
      <c r="H392" s="56">
        <f>'2а'!O213</f>
        <v>0</v>
      </c>
      <c r="I392" s="56">
        <f>'2а'!R213</f>
        <v>0</v>
      </c>
      <c r="J392" s="56">
        <f>'2а'!M213</f>
        <v>0</v>
      </c>
      <c r="K392" s="56">
        <f>'2а'!P213</f>
        <v>0</v>
      </c>
      <c r="L392" s="56">
        <f>'2а'!S213</f>
        <v>0</v>
      </c>
    </row>
    <row r="393" spans="1:12" x14ac:dyDescent="0.25">
      <c r="A393" s="64" t="s">
        <v>85</v>
      </c>
      <c r="B393" s="156"/>
      <c r="C393" s="55"/>
      <c r="D393" s="65">
        <f t="shared" si="335"/>
        <v>13470</v>
      </c>
      <c r="E393" s="65">
        <f t="shared" si="336"/>
        <v>13470</v>
      </c>
      <c r="F393" s="65">
        <f t="shared" si="337"/>
        <v>13470</v>
      </c>
      <c r="G393" s="56">
        <f>'2а'!L214</f>
        <v>0</v>
      </c>
      <c r="H393" s="56">
        <f>'2а'!O214</f>
        <v>0</v>
      </c>
      <c r="I393" s="56">
        <f>'2а'!R214</f>
        <v>0</v>
      </c>
      <c r="J393" s="56">
        <f>'2а'!M214</f>
        <v>13470</v>
      </c>
      <c r="K393" s="56">
        <f>'2а'!P214</f>
        <v>13470</v>
      </c>
      <c r="L393" s="56">
        <f>'2а'!S214</f>
        <v>13470</v>
      </c>
    </row>
    <row r="394" spans="1:12" s="164" customFormat="1" x14ac:dyDescent="0.25">
      <c r="A394" s="61" t="s">
        <v>548</v>
      </c>
      <c r="B394" s="155"/>
      <c r="C394" s="62"/>
      <c r="D394" s="63">
        <f>SUM(D395:D398)</f>
        <v>259983</v>
      </c>
      <c r="E394" s="63">
        <f t="shared" ref="E394" si="338">SUM(E395:E398)</f>
        <v>259983</v>
      </c>
      <c r="F394" s="63">
        <f t="shared" ref="F394" si="339">SUM(F395:F398)</f>
        <v>259983</v>
      </c>
      <c r="G394" s="63">
        <f t="shared" ref="G394" si="340">SUM(G395:G398)</f>
        <v>106000</v>
      </c>
      <c r="H394" s="63">
        <f t="shared" ref="H394" si="341">SUM(H395:H398)</f>
        <v>106000</v>
      </c>
      <c r="I394" s="63">
        <f t="shared" ref="I394" si="342">SUM(I395:I398)</f>
        <v>106000</v>
      </c>
      <c r="J394" s="63">
        <f t="shared" ref="J394" si="343">SUM(J395:J398)</f>
        <v>153983</v>
      </c>
      <c r="K394" s="63">
        <f t="shared" ref="K394" si="344">SUM(K395:K398)</f>
        <v>153983</v>
      </c>
      <c r="L394" s="63">
        <f t="shared" ref="L394" si="345">SUM(L395:L398)</f>
        <v>153983</v>
      </c>
    </row>
    <row r="395" spans="1:12" ht="57" x14ac:dyDescent="0.25">
      <c r="A395" s="64" t="s">
        <v>551</v>
      </c>
      <c r="B395" s="156"/>
      <c r="C395" s="55"/>
      <c r="D395" s="65">
        <f t="shared" ref="D395:D398" si="346">G395+J395</f>
        <v>9278</v>
      </c>
      <c r="E395" s="65">
        <f t="shared" ref="E395:E398" si="347">H395+K395</f>
        <v>9278</v>
      </c>
      <c r="F395" s="65">
        <f t="shared" ref="F395:F398" si="348">I395+L395</f>
        <v>9278</v>
      </c>
      <c r="G395" s="56">
        <f>'2а'!L216</f>
        <v>0</v>
      </c>
      <c r="H395" s="56">
        <f>'2а'!O216</f>
        <v>0</v>
      </c>
      <c r="I395" s="56">
        <f>'2а'!R216</f>
        <v>0</v>
      </c>
      <c r="J395" s="56">
        <f>'2а'!M216</f>
        <v>9278</v>
      </c>
      <c r="K395" s="56">
        <f>'2а'!P216</f>
        <v>9278</v>
      </c>
      <c r="L395" s="56">
        <f>'2а'!S216</f>
        <v>9278</v>
      </c>
    </row>
    <row r="396" spans="1:12" x14ac:dyDescent="0.25">
      <c r="A396" s="64" t="s">
        <v>553</v>
      </c>
      <c r="B396" s="156"/>
      <c r="C396" s="55"/>
      <c r="D396" s="65">
        <f t="shared" si="346"/>
        <v>0</v>
      </c>
      <c r="E396" s="65">
        <f t="shared" si="347"/>
        <v>0</v>
      </c>
      <c r="F396" s="65">
        <f t="shared" si="348"/>
        <v>0</v>
      </c>
      <c r="G396" s="56">
        <f>'2а'!L217</f>
        <v>0</v>
      </c>
      <c r="H396" s="56">
        <f>'2а'!O217</f>
        <v>0</v>
      </c>
      <c r="I396" s="56">
        <f>'2а'!R217</f>
        <v>0</v>
      </c>
      <c r="J396" s="56">
        <f>'2а'!M217</f>
        <v>0</v>
      </c>
      <c r="K396" s="56">
        <f>'2а'!P217</f>
        <v>0</v>
      </c>
      <c r="L396" s="56">
        <f>'2а'!S217</f>
        <v>0</v>
      </c>
    </row>
    <row r="397" spans="1:12" ht="23.25" x14ac:dyDescent="0.25">
      <c r="A397" s="64" t="s">
        <v>555</v>
      </c>
      <c r="B397" s="156"/>
      <c r="C397" s="55"/>
      <c r="D397" s="65">
        <f t="shared" si="346"/>
        <v>0</v>
      </c>
      <c r="E397" s="65">
        <f t="shared" si="347"/>
        <v>0</v>
      </c>
      <c r="F397" s="65">
        <f t="shared" si="348"/>
        <v>0</v>
      </c>
      <c r="G397" s="56">
        <f>'2а'!L218</f>
        <v>0</v>
      </c>
      <c r="H397" s="56">
        <f>'2а'!O218</f>
        <v>0</v>
      </c>
      <c r="I397" s="56">
        <f>'2а'!R218</f>
        <v>0</v>
      </c>
      <c r="J397" s="56">
        <f>'2а'!M218</f>
        <v>0</v>
      </c>
      <c r="K397" s="56">
        <f>'2а'!P218</f>
        <v>0</v>
      </c>
      <c r="L397" s="56">
        <f>'2а'!S218</f>
        <v>0</v>
      </c>
    </row>
    <row r="398" spans="1:12" x14ac:dyDescent="0.25">
      <c r="A398" s="64" t="s">
        <v>85</v>
      </c>
      <c r="B398" s="156"/>
      <c r="C398" s="55"/>
      <c r="D398" s="65">
        <f t="shared" si="346"/>
        <v>250705</v>
      </c>
      <c r="E398" s="65">
        <f t="shared" si="347"/>
        <v>250705</v>
      </c>
      <c r="F398" s="65">
        <f t="shared" si="348"/>
        <v>250705</v>
      </c>
      <c r="G398" s="56">
        <f>'2а'!L219</f>
        <v>106000</v>
      </c>
      <c r="H398" s="56">
        <f>'2а'!O219</f>
        <v>106000</v>
      </c>
      <c r="I398" s="56">
        <f>'2а'!R219</f>
        <v>106000</v>
      </c>
      <c r="J398" s="56">
        <f>'2а'!M219</f>
        <v>144705</v>
      </c>
      <c r="K398" s="56">
        <f>'2а'!P219</f>
        <v>144705</v>
      </c>
      <c r="L398" s="56">
        <f>'2а'!S219</f>
        <v>144705</v>
      </c>
    </row>
    <row r="399" spans="1:12" s="164" customFormat="1" ht="22.5" x14ac:dyDescent="0.25">
      <c r="A399" s="61" t="s">
        <v>558</v>
      </c>
      <c r="B399" s="155"/>
      <c r="C399" s="62"/>
      <c r="D399" s="63">
        <f>SUM(D400:D401)</f>
        <v>0</v>
      </c>
      <c r="E399" s="63">
        <f t="shared" ref="E399" si="349">SUM(E400:E401)</f>
        <v>0</v>
      </c>
      <c r="F399" s="63">
        <f t="shared" ref="F399" si="350">SUM(F400:F401)</f>
        <v>0</v>
      </c>
      <c r="G399" s="63">
        <f t="shared" ref="G399" si="351">SUM(G400:G401)</f>
        <v>0</v>
      </c>
      <c r="H399" s="63">
        <f t="shared" ref="H399" si="352">SUM(H400:H401)</f>
        <v>0</v>
      </c>
      <c r="I399" s="63">
        <f t="shared" ref="I399" si="353">SUM(I400:I401)</f>
        <v>0</v>
      </c>
      <c r="J399" s="63">
        <f t="shared" ref="J399" si="354">SUM(J400:J401)</f>
        <v>0</v>
      </c>
      <c r="K399" s="63">
        <f t="shared" ref="K399" si="355">SUM(K400:K401)</f>
        <v>0</v>
      </c>
      <c r="L399" s="63">
        <f t="shared" ref="L399" si="356">SUM(L400:L401)</f>
        <v>0</v>
      </c>
    </row>
    <row r="400" spans="1:12" x14ac:dyDescent="0.25">
      <c r="A400" s="64" t="s">
        <v>561</v>
      </c>
      <c r="B400" s="156"/>
      <c r="C400" s="55"/>
      <c r="D400" s="65">
        <f t="shared" ref="D400:D401" si="357">G400+J400</f>
        <v>0</v>
      </c>
      <c r="E400" s="65">
        <f t="shared" ref="E400:E401" si="358">H400+K400</f>
        <v>0</v>
      </c>
      <c r="F400" s="65">
        <f t="shared" ref="F400:F401" si="359">I400+L400</f>
        <v>0</v>
      </c>
      <c r="G400" s="56">
        <f>'2а'!L221</f>
        <v>0</v>
      </c>
      <c r="H400" s="56">
        <f>'2а'!O221</f>
        <v>0</v>
      </c>
      <c r="I400" s="56">
        <f>'2а'!R221</f>
        <v>0</v>
      </c>
      <c r="J400" s="56">
        <f>'2а'!M221</f>
        <v>0</v>
      </c>
      <c r="K400" s="56">
        <f>'2а'!P221</f>
        <v>0</v>
      </c>
      <c r="L400" s="56">
        <f>'2а'!S221</f>
        <v>0</v>
      </c>
    </row>
    <row r="401" spans="1:12" x14ac:dyDescent="0.25">
      <c r="A401" s="64" t="s">
        <v>85</v>
      </c>
      <c r="B401" s="156"/>
      <c r="C401" s="55"/>
      <c r="D401" s="65">
        <f t="shared" si="357"/>
        <v>0</v>
      </c>
      <c r="E401" s="65">
        <f t="shared" si="358"/>
        <v>0</v>
      </c>
      <c r="F401" s="65">
        <f t="shared" si="359"/>
        <v>0</v>
      </c>
      <c r="G401" s="56">
        <f>'2а'!L222</f>
        <v>0</v>
      </c>
      <c r="H401" s="56">
        <f>'2а'!O222</f>
        <v>0</v>
      </c>
      <c r="I401" s="56">
        <f>'2а'!R222</f>
        <v>0</v>
      </c>
      <c r="J401" s="56">
        <f>'2а'!M222</f>
        <v>0</v>
      </c>
      <c r="K401" s="56">
        <f>'2а'!P222</f>
        <v>0</v>
      </c>
      <c r="L401" s="56">
        <f>'2а'!S222</f>
        <v>0</v>
      </c>
    </row>
    <row r="402" spans="1:12" s="164" customFormat="1" ht="22.5" x14ac:dyDescent="0.25">
      <c r="A402" s="167" t="s">
        <v>564</v>
      </c>
      <c r="B402" s="155"/>
      <c r="C402" s="62"/>
      <c r="D402" s="63">
        <f>SUM(D403:D410)</f>
        <v>30000</v>
      </c>
      <c r="E402" s="63">
        <f t="shared" ref="E402" si="360">SUM(E403:E410)</f>
        <v>30000</v>
      </c>
      <c r="F402" s="63">
        <f t="shared" ref="F402" si="361">SUM(F403:F410)</f>
        <v>30000</v>
      </c>
      <c r="G402" s="63">
        <f t="shared" ref="G402" si="362">SUM(G403:G410)</f>
        <v>30000</v>
      </c>
      <c r="H402" s="63">
        <f t="shared" ref="H402" si="363">SUM(H403:H410)</f>
        <v>30000</v>
      </c>
      <c r="I402" s="63">
        <f t="shared" ref="I402" si="364">SUM(I403:I410)</f>
        <v>30000</v>
      </c>
      <c r="J402" s="63">
        <f t="shared" ref="J402" si="365">SUM(J403:J410)</f>
        <v>0</v>
      </c>
      <c r="K402" s="63">
        <f t="shared" ref="K402" si="366">SUM(K403:K410)</f>
        <v>0</v>
      </c>
      <c r="L402" s="63">
        <f t="shared" ref="L402" si="367">SUM(L403:L410)</f>
        <v>0</v>
      </c>
    </row>
    <row r="403" spans="1:12" x14ac:dyDescent="0.25">
      <c r="A403" s="168" t="s">
        <v>567</v>
      </c>
      <c r="B403" s="156"/>
      <c r="C403" s="55"/>
      <c r="D403" s="65">
        <f t="shared" ref="D403:D410" si="368">G403+J403</f>
        <v>0</v>
      </c>
      <c r="E403" s="65">
        <f t="shared" ref="E403:E410" si="369">H403+K403</f>
        <v>0</v>
      </c>
      <c r="F403" s="65">
        <f t="shared" ref="F403:F410" si="370">I403+L403</f>
        <v>0</v>
      </c>
      <c r="G403" s="56">
        <f>'2а'!L224</f>
        <v>0</v>
      </c>
      <c r="H403" s="56">
        <f>'2а'!O224</f>
        <v>0</v>
      </c>
      <c r="I403" s="56">
        <f>'2а'!R224</f>
        <v>0</v>
      </c>
      <c r="J403" s="56">
        <f>'2а'!M224</f>
        <v>0</v>
      </c>
      <c r="K403" s="56">
        <f>'2а'!P224</f>
        <v>0</v>
      </c>
      <c r="L403" s="56">
        <f>'2а'!S224</f>
        <v>0</v>
      </c>
    </row>
    <row r="404" spans="1:12" ht="34.5" x14ac:dyDescent="0.25">
      <c r="A404" s="168" t="s">
        <v>569</v>
      </c>
      <c r="B404" s="156"/>
      <c r="C404" s="55"/>
      <c r="D404" s="65">
        <f t="shared" si="368"/>
        <v>0</v>
      </c>
      <c r="E404" s="65">
        <f t="shared" si="369"/>
        <v>0</v>
      </c>
      <c r="F404" s="65">
        <f t="shared" si="370"/>
        <v>0</v>
      </c>
      <c r="G404" s="56">
        <f>'2а'!L225</f>
        <v>0</v>
      </c>
      <c r="H404" s="56">
        <f>'2а'!O225</f>
        <v>0</v>
      </c>
      <c r="I404" s="56">
        <f>'2а'!R225</f>
        <v>0</v>
      </c>
      <c r="J404" s="56">
        <f>'2а'!M225</f>
        <v>0</v>
      </c>
      <c r="K404" s="56">
        <f>'2а'!P225</f>
        <v>0</v>
      </c>
      <c r="L404" s="56">
        <f>'2а'!S225</f>
        <v>0</v>
      </c>
    </row>
    <row r="405" spans="1:12" x14ac:dyDescent="0.25">
      <c r="A405" s="168" t="s">
        <v>571</v>
      </c>
      <c r="B405" s="156"/>
      <c r="C405" s="55"/>
      <c r="D405" s="65">
        <f t="shared" si="368"/>
        <v>0</v>
      </c>
      <c r="E405" s="65">
        <f t="shared" si="369"/>
        <v>0</v>
      </c>
      <c r="F405" s="65">
        <f t="shared" si="370"/>
        <v>0</v>
      </c>
      <c r="G405" s="56">
        <f>'2а'!L226</f>
        <v>0</v>
      </c>
      <c r="H405" s="56">
        <f>'2а'!O226</f>
        <v>0</v>
      </c>
      <c r="I405" s="56">
        <f>'2а'!R226</f>
        <v>0</v>
      </c>
      <c r="J405" s="56">
        <f>'2а'!M226</f>
        <v>0</v>
      </c>
      <c r="K405" s="56">
        <f>'2а'!P226</f>
        <v>0</v>
      </c>
      <c r="L405" s="56">
        <f>'2а'!S226</f>
        <v>0</v>
      </c>
    </row>
    <row r="406" spans="1:12" x14ac:dyDescent="0.25">
      <c r="A406" s="168" t="s">
        <v>573</v>
      </c>
      <c r="B406" s="156"/>
      <c r="C406" s="55"/>
      <c r="D406" s="65">
        <f t="shared" si="368"/>
        <v>0</v>
      </c>
      <c r="E406" s="65">
        <f t="shared" si="369"/>
        <v>0</v>
      </c>
      <c r="F406" s="65">
        <f t="shared" si="370"/>
        <v>0</v>
      </c>
      <c r="G406" s="56">
        <f>'2а'!L227</f>
        <v>0</v>
      </c>
      <c r="H406" s="56">
        <f>'2а'!O227</f>
        <v>0</v>
      </c>
      <c r="I406" s="56">
        <f>'2а'!R227</f>
        <v>0</v>
      </c>
      <c r="J406" s="56">
        <f>'2а'!M227</f>
        <v>0</v>
      </c>
      <c r="K406" s="56">
        <f>'2а'!P227</f>
        <v>0</v>
      </c>
      <c r="L406" s="56">
        <f>'2а'!S227</f>
        <v>0</v>
      </c>
    </row>
    <row r="407" spans="1:12" ht="57" x14ac:dyDescent="0.25">
      <c r="A407" s="168" t="s">
        <v>575</v>
      </c>
      <c r="B407" s="156"/>
      <c r="C407" s="55"/>
      <c r="D407" s="65">
        <f t="shared" si="368"/>
        <v>0</v>
      </c>
      <c r="E407" s="65">
        <f t="shared" si="369"/>
        <v>0</v>
      </c>
      <c r="F407" s="65">
        <f t="shared" si="370"/>
        <v>0</v>
      </c>
      <c r="G407" s="56">
        <f>'2а'!L228</f>
        <v>0</v>
      </c>
      <c r="H407" s="56">
        <f>'2а'!O228</f>
        <v>0</v>
      </c>
      <c r="I407" s="56">
        <f>'2а'!R228</f>
        <v>0</v>
      </c>
      <c r="J407" s="56">
        <f>'2а'!M228</f>
        <v>0</v>
      </c>
      <c r="K407" s="56">
        <f>'2а'!P228</f>
        <v>0</v>
      </c>
      <c r="L407" s="56">
        <f>'2а'!S228</f>
        <v>0</v>
      </c>
    </row>
    <row r="408" spans="1:12" x14ac:dyDescent="0.25">
      <c r="A408" s="168" t="s">
        <v>577</v>
      </c>
      <c r="B408" s="156"/>
      <c r="C408" s="55"/>
      <c r="D408" s="65">
        <f t="shared" si="368"/>
        <v>0</v>
      </c>
      <c r="E408" s="65">
        <f t="shared" si="369"/>
        <v>0</v>
      </c>
      <c r="F408" s="65">
        <f t="shared" si="370"/>
        <v>0</v>
      </c>
      <c r="G408" s="56">
        <f>'2а'!L229</f>
        <v>0</v>
      </c>
      <c r="H408" s="56">
        <f>'2а'!O229</f>
        <v>0</v>
      </c>
      <c r="I408" s="56">
        <f>'2а'!R229</f>
        <v>0</v>
      </c>
      <c r="J408" s="56">
        <f>'2а'!M229</f>
        <v>0</v>
      </c>
      <c r="K408" s="56">
        <f>'2а'!P229</f>
        <v>0</v>
      </c>
      <c r="L408" s="56">
        <f>'2а'!S229</f>
        <v>0</v>
      </c>
    </row>
    <row r="409" spans="1:12" x14ac:dyDescent="0.25">
      <c r="A409" s="168" t="s">
        <v>579</v>
      </c>
      <c r="B409" s="156"/>
      <c r="C409" s="55"/>
      <c r="D409" s="65">
        <f t="shared" si="368"/>
        <v>20000</v>
      </c>
      <c r="E409" s="65">
        <f t="shared" si="369"/>
        <v>20000</v>
      </c>
      <c r="F409" s="65">
        <f t="shared" si="370"/>
        <v>20000</v>
      </c>
      <c r="G409" s="56">
        <f>'2а'!L230</f>
        <v>20000</v>
      </c>
      <c r="H409" s="56">
        <f>'2а'!O230</f>
        <v>20000</v>
      </c>
      <c r="I409" s="56">
        <f>'2а'!R230</f>
        <v>20000</v>
      </c>
      <c r="J409" s="56">
        <f>'2а'!M230</f>
        <v>0</v>
      </c>
      <c r="K409" s="56">
        <f>'2а'!P230</f>
        <v>0</v>
      </c>
      <c r="L409" s="56">
        <f>'2а'!S230</f>
        <v>0</v>
      </c>
    </row>
    <row r="410" spans="1:12" x14ac:dyDescent="0.25">
      <c r="A410" s="168" t="s">
        <v>580</v>
      </c>
      <c r="B410" s="156"/>
      <c r="C410" s="55"/>
      <c r="D410" s="65">
        <f t="shared" si="368"/>
        <v>10000</v>
      </c>
      <c r="E410" s="65">
        <f t="shared" si="369"/>
        <v>10000</v>
      </c>
      <c r="F410" s="65">
        <f t="shared" si="370"/>
        <v>10000</v>
      </c>
      <c r="G410" s="56">
        <f>'2а'!L231</f>
        <v>10000</v>
      </c>
      <c r="H410" s="56">
        <f>'2а'!O231</f>
        <v>10000</v>
      </c>
      <c r="I410" s="56">
        <f>'2а'!R231</f>
        <v>10000</v>
      </c>
      <c r="J410" s="56">
        <f>'2а'!M231</f>
        <v>0</v>
      </c>
      <c r="K410" s="56">
        <f>'2а'!P231</f>
        <v>0</v>
      </c>
      <c r="L410" s="56">
        <f>'2а'!S231</f>
        <v>0</v>
      </c>
    </row>
  </sheetData>
  <mergeCells count="12">
    <mergeCell ref="G11:I11"/>
    <mergeCell ref="J11:L11"/>
    <mergeCell ref="A4:L4"/>
    <mergeCell ref="A5:L5"/>
    <mergeCell ref="A6:L6"/>
    <mergeCell ref="A7:L7"/>
    <mergeCell ref="A9:A12"/>
    <mergeCell ref="B9:B12"/>
    <mergeCell ref="C9:C12"/>
    <mergeCell ref="D9:L9"/>
    <mergeCell ref="D10:F11"/>
    <mergeCell ref="G10:L10"/>
  </mergeCells>
  <hyperlinks>
    <hyperlink ref="G11" r:id="rId1" display="consultantplus://offline/ref=1373CE9D20D2E825725EF06EC9EA8C0EE0815B624A297BC8B47250DBF1iAlCL"/>
    <hyperlink ref="J11" r:id="rId2" display="consultantplus://offline/ref=1373CE9D20D2E825725EF06EC9EA8C0EE0815B654D2F7BC8B47250DBF1iAlCL"/>
  </hyperlinks>
  <pageMargins left="0.70866141732283472" right="0.70866141732283472" top="0.74803149606299213" bottom="0.74803149606299213" header="0.31496062992125984" footer="0.31496062992125984"/>
  <pageSetup paperSize="9" scale="45" fitToHeight="2" orientation="portrait" copies="3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E30" sqref="E30"/>
    </sheetView>
  </sheetViews>
  <sheetFormatPr defaultRowHeight="15" x14ac:dyDescent="0.25"/>
  <cols>
    <col min="1" max="2" width="26.140625" style="69" customWidth="1"/>
    <col min="3" max="3" width="21.5703125" style="69" customWidth="1"/>
    <col min="4" max="5" width="10" style="69" bestFit="1" customWidth="1"/>
    <col min="6" max="16384" width="9.140625" style="69"/>
  </cols>
  <sheetData>
    <row r="1" spans="1:5" x14ac:dyDescent="0.25">
      <c r="A1" s="2"/>
      <c r="B1" s="1"/>
      <c r="C1" s="1"/>
    </row>
    <row r="2" spans="1:5" x14ac:dyDescent="0.25">
      <c r="A2" s="288" t="s">
        <v>181</v>
      </c>
      <c r="B2" s="288"/>
      <c r="C2" s="288"/>
    </row>
    <row r="3" spans="1:5" x14ac:dyDescent="0.25">
      <c r="A3" s="2"/>
      <c r="B3" s="1"/>
      <c r="C3" s="1"/>
    </row>
    <row r="4" spans="1:5" x14ac:dyDescent="0.25">
      <c r="A4" s="271" t="s">
        <v>182</v>
      </c>
      <c r="B4" s="271"/>
      <c r="C4" s="271"/>
    </row>
    <row r="5" spans="1:5" x14ac:dyDescent="0.25">
      <c r="A5" s="271" t="s">
        <v>183</v>
      </c>
      <c r="B5" s="271"/>
      <c r="C5" s="271"/>
    </row>
    <row r="6" spans="1:5" x14ac:dyDescent="0.25">
      <c r="A6" s="271" t="s">
        <v>588</v>
      </c>
      <c r="B6" s="271"/>
      <c r="C6" s="271"/>
    </row>
    <row r="7" spans="1:5" x14ac:dyDescent="0.25">
      <c r="A7" s="289" t="s">
        <v>587</v>
      </c>
      <c r="B7" s="289"/>
      <c r="C7" s="289"/>
    </row>
    <row r="8" spans="1:5" ht="27" customHeight="1" x14ac:dyDescent="0.25">
      <c r="A8" s="118" t="s">
        <v>0</v>
      </c>
      <c r="B8" s="118" t="s">
        <v>171</v>
      </c>
      <c r="C8" s="291" t="s">
        <v>184</v>
      </c>
      <c r="D8" s="291"/>
      <c r="E8" s="291"/>
    </row>
    <row r="9" spans="1:5" ht="45" x14ac:dyDescent="0.25">
      <c r="A9" s="118"/>
      <c r="B9" s="118"/>
      <c r="C9" s="118" t="s">
        <v>583</v>
      </c>
      <c r="D9" s="118" t="s">
        <v>584</v>
      </c>
      <c r="E9" s="118" t="s">
        <v>585</v>
      </c>
    </row>
    <row r="10" spans="1:5" x14ac:dyDescent="0.25">
      <c r="A10" s="49">
        <v>1</v>
      </c>
      <c r="B10" s="49">
        <v>2</v>
      </c>
      <c r="C10" s="49">
        <v>3</v>
      </c>
      <c r="D10" s="49">
        <v>4</v>
      </c>
      <c r="E10" s="49">
        <v>5</v>
      </c>
    </row>
    <row r="11" spans="1:5" x14ac:dyDescent="0.25">
      <c r="A11" s="55" t="s">
        <v>185</v>
      </c>
      <c r="B11" s="55">
        <v>10</v>
      </c>
      <c r="C11" s="55"/>
      <c r="D11" s="55"/>
      <c r="E11" s="55"/>
    </row>
    <row r="12" spans="1:5" x14ac:dyDescent="0.25">
      <c r="A12" s="55" t="s">
        <v>186</v>
      </c>
      <c r="B12" s="55">
        <v>20</v>
      </c>
      <c r="C12" s="55"/>
      <c r="D12" s="55"/>
      <c r="E12" s="55"/>
    </row>
    <row r="13" spans="1:5" x14ac:dyDescent="0.25">
      <c r="A13" s="55" t="s">
        <v>187</v>
      </c>
      <c r="B13" s="55">
        <v>30</v>
      </c>
      <c r="C13" s="55"/>
      <c r="D13" s="55"/>
      <c r="E13" s="55"/>
    </row>
    <row r="14" spans="1:5" x14ac:dyDescent="0.25">
      <c r="A14" s="55"/>
      <c r="B14" s="55"/>
      <c r="C14" s="55"/>
      <c r="D14" s="55"/>
      <c r="E14" s="55"/>
    </row>
    <row r="15" spans="1:5" x14ac:dyDescent="0.25">
      <c r="A15" s="55" t="s">
        <v>188</v>
      </c>
      <c r="B15" s="55">
        <v>40</v>
      </c>
      <c r="C15" s="55"/>
      <c r="D15" s="55"/>
      <c r="E15" s="55"/>
    </row>
    <row r="16" spans="1:5" x14ac:dyDescent="0.25">
      <c r="A16" s="55"/>
      <c r="B16" s="55"/>
      <c r="C16" s="55"/>
      <c r="D16" s="55"/>
      <c r="E16" s="55"/>
    </row>
    <row r="20" spans="1:5" x14ac:dyDescent="0.25">
      <c r="A20" s="2"/>
      <c r="B20" s="1"/>
      <c r="C20" s="1"/>
    </row>
    <row r="21" spans="1:5" x14ac:dyDescent="0.25">
      <c r="A21" s="288" t="s">
        <v>189</v>
      </c>
      <c r="B21" s="288"/>
      <c r="C21" s="288"/>
    </row>
    <row r="22" spans="1:5" x14ac:dyDescent="0.25">
      <c r="A22" s="2"/>
      <c r="B22" s="1"/>
      <c r="C22" s="1"/>
    </row>
    <row r="23" spans="1:5" x14ac:dyDescent="0.25">
      <c r="A23" s="271" t="s">
        <v>190</v>
      </c>
      <c r="B23" s="271"/>
      <c r="C23" s="271"/>
    </row>
    <row r="24" spans="1:5" x14ac:dyDescent="0.25">
      <c r="A24" s="271" t="s">
        <v>590</v>
      </c>
      <c r="B24" s="271"/>
      <c r="C24" s="271"/>
    </row>
    <row r="25" spans="1:5" x14ac:dyDescent="0.25">
      <c r="A25" s="289" t="s">
        <v>589</v>
      </c>
      <c r="B25" s="289"/>
      <c r="C25" s="290"/>
    </row>
    <row r="26" spans="1:5" x14ac:dyDescent="0.25">
      <c r="A26" s="118" t="s">
        <v>0</v>
      </c>
      <c r="B26" s="118" t="s">
        <v>171</v>
      </c>
      <c r="C26" s="291" t="s">
        <v>191</v>
      </c>
      <c r="D26" s="291"/>
      <c r="E26" s="291"/>
    </row>
    <row r="27" spans="1:5" x14ac:dyDescent="0.25">
      <c r="A27" s="118">
        <v>1</v>
      </c>
      <c r="B27" s="118">
        <v>2</v>
      </c>
      <c r="C27" s="118">
        <v>3</v>
      </c>
      <c r="D27" s="118">
        <v>4</v>
      </c>
      <c r="E27" s="118">
        <v>5</v>
      </c>
    </row>
    <row r="28" spans="1:5" ht="45" x14ac:dyDescent="0.25">
      <c r="A28" s="118"/>
      <c r="B28" s="118"/>
      <c r="C28" s="148" t="s">
        <v>583</v>
      </c>
      <c r="D28" s="148" t="s">
        <v>584</v>
      </c>
      <c r="E28" s="148" t="s">
        <v>585</v>
      </c>
    </row>
    <row r="29" spans="1:5" ht="22.5" x14ac:dyDescent="0.25">
      <c r="A29" s="55" t="s">
        <v>192</v>
      </c>
      <c r="B29" s="55">
        <v>10</v>
      </c>
      <c r="C29" s="56">
        <f>'2а'!K147</f>
        <v>1400000</v>
      </c>
      <c r="D29" s="56">
        <f>'2а'!O149</f>
        <v>1400000</v>
      </c>
      <c r="E29" s="56">
        <f>'2а'!R149</f>
        <v>1400000</v>
      </c>
    </row>
    <row r="30" spans="1:5" ht="72.75" customHeight="1" x14ac:dyDescent="0.25">
      <c r="A30" s="70" t="s">
        <v>193</v>
      </c>
      <c r="B30" s="55">
        <v>20</v>
      </c>
      <c r="C30" s="55"/>
      <c r="D30" s="55"/>
      <c r="E30" s="55"/>
    </row>
    <row r="31" spans="1:5" ht="22.5" x14ac:dyDescent="0.25">
      <c r="A31" s="55" t="s">
        <v>194</v>
      </c>
      <c r="B31" s="55">
        <v>30</v>
      </c>
      <c r="C31" s="55"/>
      <c r="D31" s="55"/>
      <c r="E31" s="55"/>
    </row>
    <row r="32" spans="1:5" x14ac:dyDescent="0.25">
      <c r="A32" s="2"/>
      <c r="B32" s="1"/>
      <c r="C32" s="1"/>
    </row>
    <row r="33" spans="1:3" x14ac:dyDescent="0.25">
      <c r="A33" s="2"/>
      <c r="B33" s="1"/>
      <c r="C33" s="1"/>
    </row>
    <row r="34" spans="1:3" x14ac:dyDescent="0.25">
      <c r="A34" s="3" t="s">
        <v>195</v>
      </c>
      <c r="B34" s="3"/>
      <c r="C34" s="3"/>
    </row>
    <row r="35" spans="1:3" x14ac:dyDescent="0.25">
      <c r="A35" s="3" t="s">
        <v>196</v>
      </c>
      <c r="B35" s="3"/>
      <c r="C35" s="3"/>
    </row>
    <row r="36" spans="1:3" x14ac:dyDescent="0.25">
      <c r="A36" s="2"/>
      <c r="B36" s="1"/>
      <c r="C36" s="1"/>
    </row>
    <row r="37" spans="1:3" x14ac:dyDescent="0.25">
      <c r="A37" s="287" t="s">
        <v>197</v>
      </c>
      <c r="B37" s="287"/>
      <c r="C37" s="287"/>
    </row>
    <row r="38" spans="1:3" x14ac:dyDescent="0.25">
      <c r="A38" s="287"/>
      <c r="B38" s="287"/>
      <c r="C38" s="287"/>
    </row>
    <row r="39" spans="1:3" x14ac:dyDescent="0.25">
      <c r="A39" s="287"/>
      <c r="B39" s="287"/>
      <c r="C39" s="287"/>
    </row>
    <row r="40" spans="1:3" x14ac:dyDescent="0.25">
      <c r="A40" s="287" t="s">
        <v>198</v>
      </c>
      <c r="B40" s="287"/>
      <c r="C40" s="287"/>
    </row>
    <row r="41" spans="1:3" x14ac:dyDescent="0.25">
      <c r="A41" s="3" t="s">
        <v>256</v>
      </c>
      <c r="B41" s="3"/>
      <c r="C41" s="3"/>
    </row>
    <row r="42" spans="1:3" x14ac:dyDescent="0.25">
      <c r="A42" s="3" t="s">
        <v>257</v>
      </c>
      <c r="B42" s="3"/>
      <c r="C42" s="3"/>
    </row>
    <row r="43" spans="1:3" x14ac:dyDescent="0.25">
      <c r="A43" s="71"/>
    </row>
  </sheetData>
  <mergeCells count="15">
    <mergeCell ref="C8:E8"/>
    <mergeCell ref="A2:C2"/>
    <mergeCell ref="A4:C4"/>
    <mergeCell ref="A5:C5"/>
    <mergeCell ref="A6:C6"/>
    <mergeCell ref="A7:C7"/>
    <mergeCell ref="A38:C38"/>
    <mergeCell ref="A39:C39"/>
    <mergeCell ref="A40:C40"/>
    <mergeCell ref="A21:C21"/>
    <mergeCell ref="A23:C23"/>
    <mergeCell ref="A24:C24"/>
    <mergeCell ref="A25:C25"/>
    <mergeCell ref="C26:E26"/>
    <mergeCell ref="A37:C37"/>
  </mergeCells>
  <hyperlinks>
    <hyperlink ref="A30" r:id="rId1" display="consultantplus://offline/ref=1373CE9D20D2E825725EF06EC9EA8C0EE0815C694E2A7BC8B47250DBF1iAlCL"/>
  </hyperlinks>
  <pageMargins left="0.7" right="0.7" top="0.75" bottom="0.75" header="0.3" footer="0.3"/>
  <pageSetup paperSize="9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view="pageBreakPreview" zoomScaleNormal="100" zoomScaleSheetLayoutView="100" workbookViewId="0">
      <selection activeCell="E37" sqref="E37"/>
    </sheetView>
  </sheetViews>
  <sheetFormatPr defaultRowHeight="15" x14ac:dyDescent="0.25"/>
  <cols>
    <col min="1" max="1" width="9.140625" style="196"/>
    <col min="2" max="2" width="21.5703125" style="196" customWidth="1"/>
    <col min="3" max="3" width="13.7109375" style="196" customWidth="1"/>
    <col min="4" max="10" width="9.140625" style="196"/>
    <col min="11" max="11" width="11.28515625" style="196" customWidth="1"/>
    <col min="12" max="12" width="14.85546875" style="196" customWidth="1"/>
    <col min="13" max="13" width="14.28515625" style="196" customWidth="1"/>
    <col min="14" max="16384" width="9.140625" style="196"/>
  </cols>
  <sheetData>
    <row r="1" spans="1:13" ht="15" customHeight="1" x14ac:dyDescent="0.25">
      <c r="A1" s="292" t="s">
        <v>646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195"/>
    </row>
    <row r="2" spans="1:13" x14ac:dyDescent="0.25">
      <c r="A2" s="292" t="s">
        <v>647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195"/>
    </row>
    <row r="3" spans="1:13" ht="15" customHeight="1" x14ac:dyDescent="0.25">
      <c r="A3" s="292" t="s">
        <v>648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195"/>
    </row>
    <row r="4" spans="1:13" ht="15" customHeight="1" x14ac:dyDescent="0.25">
      <c r="A4" s="292" t="s">
        <v>649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195"/>
    </row>
    <row r="5" spans="1:13" ht="15" customHeight="1" x14ac:dyDescent="0.25">
      <c r="A5" s="292" t="s">
        <v>650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195"/>
    </row>
    <row r="6" spans="1:13" ht="15" customHeight="1" x14ac:dyDescent="0.25">
      <c r="A6" s="292" t="s">
        <v>651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195"/>
    </row>
    <row r="7" spans="1:13" x14ac:dyDescent="0.25">
      <c r="A7" s="218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1:13" x14ac:dyDescent="0.25">
      <c r="A8" s="197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</row>
    <row r="9" spans="1:13" x14ac:dyDescent="0.25">
      <c r="A9" s="197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</row>
    <row r="10" spans="1:13" ht="15" customHeight="1" x14ac:dyDescent="0.25">
      <c r="A10" s="293" t="s">
        <v>652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195"/>
    </row>
    <row r="11" spans="1:13" ht="15" customHeight="1" x14ac:dyDescent="0.25">
      <c r="A11" s="294" t="s">
        <v>653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195"/>
    </row>
    <row r="12" spans="1:13" ht="15" customHeight="1" x14ac:dyDescent="0.25">
      <c r="A12" s="293" t="s">
        <v>654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195"/>
    </row>
    <row r="13" spans="1:13" ht="15" customHeight="1" x14ac:dyDescent="0.25">
      <c r="A13" s="293" t="s">
        <v>702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195"/>
    </row>
    <row r="14" spans="1:13" ht="15" customHeight="1" x14ac:dyDescent="0.25">
      <c r="A14" s="293" t="s">
        <v>655</v>
      </c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195"/>
    </row>
    <row r="15" spans="1:13" x14ac:dyDescent="0.25">
      <c r="A15" s="197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</row>
    <row r="16" spans="1:13" ht="27" customHeight="1" x14ac:dyDescent="0.25">
      <c r="A16" s="197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</row>
    <row r="17" spans="1:13" ht="15" customHeight="1" x14ac:dyDescent="0.25">
      <c r="A17" s="293" t="s">
        <v>703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195"/>
    </row>
    <row r="18" spans="1:13" ht="15.75" thickBot="1" x14ac:dyDescent="0.3">
      <c r="A18" s="197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</row>
    <row r="19" spans="1:13" ht="15" customHeight="1" x14ac:dyDescent="0.25">
      <c r="A19" s="198" t="s">
        <v>656</v>
      </c>
      <c r="B19" s="295" t="s">
        <v>657</v>
      </c>
      <c r="C19" s="297"/>
      <c r="D19" s="297"/>
      <c r="E19" s="297"/>
      <c r="F19" s="297" t="s">
        <v>658</v>
      </c>
      <c r="G19" s="297" t="s">
        <v>659</v>
      </c>
      <c r="H19" s="297" t="s">
        <v>660</v>
      </c>
      <c r="I19" s="297" t="s">
        <v>661</v>
      </c>
      <c r="J19" s="297" t="s">
        <v>662</v>
      </c>
      <c r="K19" s="297" t="s">
        <v>663</v>
      </c>
      <c r="L19" s="297" t="s">
        <v>664</v>
      </c>
      <c r="M19" s="195"/>
    </row>
    <row r="20" spans="1:13" ht="21" x14ac:dyDescent="0.25">
      <c r="A20" s="199"/>
      <c r="B20" s="296"/>
      <c r="C20" s="200" t="s">
        <v>665</v>
      </c>
      <c r="D20" s="200" t="s">
        <v>666</v>
      </c>
      <c r="E20" s="200"/>
      <c r="F20" s="297"/>
      <c r="G20" s="297"/>
      <c r="H20" s="297"/>
      <c r="I20" s="297"/>
      <c r="J20" s="297"/>
      <c r="K20" s="297"/>
      <c r="L20" s="297"/>
      <c r="M20" s="195"/>
    </row>
    <row r="21" spans="1:13" x14ac:dyDescent="0.25">
      <c r="A21" s="201">
        <v>1</v>
      </c>
      <c r="B21" s="202">
        <v>2</v>
      </c>
      <c r="C21" s="202">
        <v>3</v>
      </c>
      <c r="D21" s="202">
        <v>5</v>
      </c>
      <c r="E21" s="202">
        <v>6</v>
      </c>
      <c r="F21" s="202">
        <v>7</v>
      </c>
      <c r="G21" s="202">
        <v>8</v>
      </c>
      <c r="H21" s="202">
        <v>9</v>
      </c>
      <c r="I21" s="202">
        <v>10</v>
      </c>
      <c r="J21" s="202">
        <v>11</v>
      </c>
      <c r="K21" s="202">
        <v>12</v>
      </c>
      <c r="L21" s="202">
        <v>13</v>
      </c>
      <c r="M21" s="195"/>
    </row>
    <row r="22" spans="1:13" x14ac:dyDescent="0.25">
      <c r="A22" s="217"/>
      <c r="B22" s="203" t="s">
        <v>667</v>
      </c>
      <c r="C22" s="221">
        <v>1</v>
      </c>
      <c r="D22" s="221">
        <v>1</v>
      </c>
      <c r="E22" s="204"/>
      <c r="F22" s="222">
        <f>202644/12</f>
        <v>16887</v>
      </c>
      <c r="G22" s="222">
        <f>28287/12</f>
        <v>2357.25</v>
      </c>
      <c r="H22" s="222"/>
      <c r="I22" s="222"/>
      <c r="J22" s="205">
        <f>SUM(F22:I22)*90%</f>
        <v>17319.825000000001</v>
      </c>
      <c r="K22" s="205">
        <f>SUM(F22:J22)</f>
        <v>36564.074999999997</v>
      </c>
      <c r="L22" s="206">
        <f>K22*12</f>
        <v>438768.89999999997</v>
      </c>
      <c r="M22" s="195"/>
    </row>
    <row r="23" spans="1:13" x14ac:dyDescent="0.25">
      <c r="A23" s="217"/>
      <c r="B23" s="203" t="s">
        <v>668</v>
      </c>
      <c r="C23" s="221">
        <v>24.5</v>
      </c>
      <c r="D23" s="221">
        <v>19</v>
      </c>
      <c r="E23" s="204"/>
      <c r="F23" s="222">
        <f>3341978/12</f>
        <v>278498.16666666669</v>
      </c>
      <c r="G23" s="222">
        <f>298446/12</f>
        <v>24870.5</v>
      </c>
      <c r="H23" s="222">
        <f>227385/12</f>
        <v>18948.75</v>
      </c>
      <c r="I23" s="222">
        <f>7029/12</f>
        <v>585.75</v>
      </c>
      <c r="J23" s="205">
        <f t="shared" ref="J23:J25" si="0">SUM(F23:I23)*90%</f>
        <v>290612.85000000003</v>
      </c>
      <c r="K23" s="205">
        <f t="shared" ref="K23:K25" si="1">SUM(F23:J23)</f>
        <v>613516.01666666672</v>
      </c>
      <c r="L23" s="206">
        <f>(K23*12)+5</f>
        <v>7362197.2000000011</v>
      </c>
      <c r="M23" s="195"/>
    </row>
    <row r="24" spans="1:13" ht="15" customHeight="1" x14ac:dyDescent="0.25">
      <c r="A24" s="217"/>
      <c r="B24" s="203" t="s">
        <v>669</v>
      </c>
      <c r="C24" s="221">
        <v>14.53</v>
      </c>
      <c r="D24" s="221">
        <v>11</v>
      </c>
      <c r="E24" s="204"/>
      <c r="F24" s="222">
        <f>1199534/12</f>
        <v>99961.166666666672</v>
      </c>
      <c r="G24" s="222">
        <f>62612/12</f>
        <v>5217.666666666667</v>
      </c>
      <c r="H24" s="222"/>
      <c r="I24" s="222">
        <f>668930/12</f>
        <v>55744.166666666664</v>
      </c>
      <c r="J24" s="205">
        <f t="shared" si="0"/>
        <v>144830.70000000001</v>
      </c>
      <c r="K24" s="205">
        <f t="shared" si="1"/>
        <v>305753.7</v>
      </c>
      <c r="L24" s="206">
        <f t="shared" ref="L24" si="2">K24*12</f>
        <v>3669044.4000000004</v>
      </c>
      <c r="M24" s="195"/>
    </row>
    <row r="25" spans="1:13" ht="15" customHeight="1" x14ac:dyDescent="0.25">
      <c r="A25" s="217"/>
      <c r="B25" s="203" t="s">
        <v>670</v>
      </c>
      <c r="C25" s="221">
        <v>14.45</v>
      </c>
      <c r="D25" s="221">
        <v>11</v>
      </c>
      <c r="E25" s="204"/>
      <c r="F25" s="222">
        <f>1246964/12</f>
        <v>103913.66666666667</v>
      </c>
      <c r="G25" s="222">
        <f>98704/12</f>
        <v>8225.3333333333339</v>
      </c>
      <c r="H25" s="222"/>
      <c r="I25" s="222">
        <f>577041/12</f>
        <v>48086.75</v>
      </c>
      <c r="J25" s="205">
        <f t="shared" si="0"/>
        <v>144203.17500000002</v>
      </c>
      <c r="K25" s="205">
        <f t="shared" si="1"/>
        <v>304428.92500000005</v>
      </c>
      <c r="L25" s="206">
        <f>K25*12-1.18</f>
        <v>3653145.9200000004</v>
      </c>
      <c r="M25" s="195"/>
    </row>
    <row r="26" spans="1:13" ht="15" customHeight="1" x14ac:dyDescent="0.25">
      <c r="A26" s="301" t="s">
        <v>199</v>
      </c>
      <c r="B26" s="301"/>
      <c r="C26" s="203">
        <f>SUM(C22:C25)</f>
        <v>54.480000000000004</v>
      </c>
      <c r="D26" s="203">
        <f t="shared" ref="D26:J26" si="3">SUM(D22:D25)</f>
        <v>42</v>
      </c>
      <c r="E26" s="203">
        <f t="shared" si="3"/>
        <v>0</v>
      </c>
      <c r="F26" s="207">
        <f t="shared" si="3"/>
        <v>499260.00000000006</v>
      </c>
      <c r="G26" s="207">
        <f t="shared" si="3"/>
        <v>40670.75</v>
      </c>
      <c r="H26" s="207">
        <f t="shared" si="3"/>
        <v>18948.75</v>
      </c>
      <c r="I26" s="207">
        <f t="shared" si="3"/>
        <v>104416.66666666666</v>
      </c>
      <c r="J26" s="207">
        <f t="shared" si="3"/>
        <v>596966.55000000005</v>
      </c>
      <c r="K26" s="207">
        <f>SUM(K22:K25)</f>
        <v>1260262.7166666668</v>
      </c>
      <c r="L26" s="207">
        <f>L22+L23+L24+L25</f>
        <v>15123156.420000002</v>
      </c>
      <c r="M26" s="208">
        <f>L26-'[1]2а'!L21</f>
        <v>1793014.4200000018</v>
      </c>
    </row>
    <row r="27" spans="1:13" ht="15" customHeight="1" x14ac:dyDescent="0.2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</row>
    <row r="28" spans="1:13" ht="15" customHeight="1" x14ac:dyDescent="0.25">
      <c r="A28" s="293" t="s">
        <v>704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195"/>
    </row>
    <row r="29" spans="1:13" ht="15" customHeight="1" x14ac:dyDescent="0.25">
      <c r="A29" s="293" t="s">
        <v>671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195"/>
    </row>
    <row r="30" spans="1:13" ht="15" customHeight="1" x14ac:dyDescent="0.25">
      <c r="A30" s="293" t="s">
        <v>672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195"/>
    </row>
    <row r="31" spans="1:13" ht="15" customHeight="1" x14ac:dyDescent="0.25">
      <c r="A31" s="293" t="s">
        <v>673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195"/>
    </row>
    <row r="32" spans="1:13" ht="15" customHeight="1" x14ac:dyDescent="0.25">
      <c r="A32" s="293" t="s">
        <v>674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195"/>
    </row>
    <row r="33" spans="1:13" ht="15" customHeight="1" x14ac:dyDescent="0.25">
      <c r="A33" s="197"/>
      <c r="B33" s="298" t="s">
        <v>675</v>
      </c>
      <c r="C33" s="209" t="s">
        <v>676</v>
      </c>
      <c r="D33" s="195"/>
      <c r="E33" s="195"/>
      <c r="F33" s="195"/>
      <c r="G33" s="195"/>
      <c r="H33" s="195"/>
      <c r="I33" s="195"/>
      <c r="J33" s="195"/>
      <c r="K33" s="195"/>
      <c r="L33" s="195"/>
      <c r="M33" s="195"/>
    </row>
    <row r="34" spans="1:13" x14ac:dyDescent="0.25">
      <c r="A34" s="197"/>
      <c r="B34" s="299"/>
      <c r="C34" s="209" t="s">
        <v>677</v>
      </c>
      <c r="D34" s="195"/>
      <c r="E34" s="195"/>
      <c r="F34" s="195"/>
      <c r="G34" s="195"/>
      <c r="H34" s="195"/>
      <c r="I34" s="195"/>
      <c r="J34" s="195"/>
      <c r="K34" s="195"/>
      <c r="L34" s="195"/>
      <c r="M34" s="195"/>
    </row>
    <row r="35" spans="1:13" x14ac:dyDescent="0.25">
      <c r="A35" s="197"/>
      <c r="B35" s="300"/>
      <c r="C35" s="210">
        <f>SUM(C36:C38)</f>
        <v>4565769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</row>
    <row r="36" spans="1:13" x14ac:dyDescent="0.25">
      <c r="A36" s="197"/>
      <c r="B36" s="211">
        <v>0.22</v>
      </c>
      <c r="C36" s="212">
        <v>3326058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</row>
    <row r="37" spans="1:13" x14ac:dyDescent="0.25">
      <c r="A37" s="197"/>
      <c r="B37" s="211">
        <v>5.0999999999999997E-2</v>
      </c>
      <c r="C37" s="212">
        <v>771040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</row>
    <row r="38" spans="1:13" x14ac:dyDescent="0.25">
      <c r="A38" s="197"/>
      <c r="B38" s="211">
        <v>3.1E-2</v>
      </c>
      <c r="C38" s="212">
        <v>468671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</row>
  </sheetData>
  <mergeCells count="28">
    <mergeCell ref="A31:L31"/>
    <mergeCell ref="A32:L32"/>
    <mergeCell ref="B33:B35"/>
    <mergeCell ref="K19:K20"/>
    <mergeCell ref="L19:L20"/>
    <mergeCell ref="A26:B26"/>
    <mergeCell ref="A28:L28"/>
    <mergeCell ref="A29:L29"/>
    <mergeCell ref="A30:L30"/>
    <mergeCell ref="A17:L17"/>
    <mergeCell ref="B19:B20"/>
    <mergeCell ref="C19:E19"/>
    <mergeCell ref="F19:F20"/>
    <mergeCell ref="G19:G20"/>
    <mergeCell ref="H19:H20"/>
    <mergeCell ref="I19:I20"/>
    <mergeCell ref="J19:J20"/>
    <mergeCell ref="A10:L10"/>
    <mergeCell ref="A11:L11"/>
    <mergeCell ref="A12:L12"/>
    <mergeCell ref="A13:L13"/>
    <mergeCell ref="A14:L14"/>
    <mergeCell ref="A6:L6"/>
    <mergeCell ref="A1:L1"/>
    <mergeCell ref="A2:L2"/>
    <mergeCell ref="A3:L3"/>
    <mergeCell ref="A4:L4"/>
    <mergeCell ref="A5:L5"/>
  </mergeCells>
  <hyperlinks>
    <hyperlink ref="A11" location="Par7" display="Par7"/>
  </hyperlinks>
  <pageMargins left="0.7" right="0.7" top="0.75" bottom="0.75" header="0.3" footer="0.3"/>
  <pageSetup paperSize="9" scale="6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2"/>
  <sheetViews>
    <sheetView view="pageBreakPreview" topLeftCell="A166" zoomScaleNormal="90" zoomScaleSheetLayoutView="100" workbookViewId="0">
      <selection activeCell="G180" sqref="G180"/>
    </sheetView>
  </sheetViews>
  <sheetFormatPr defaultRowHeight="11.25" x14ac:dyDescent="0.2"/>
  <cols>
    <col min="1" max="1" width="9.140625" style="72"/>
    <col min="2" max="2" width="24.28515625" style="72" customWidth="1"/>
    <col min="3" max="3" width="21.5703125" style="72" customWidth="1"/>
    <col min="4" max="4" width="20" style="72" customWidth="1"/>
    <col min="5" max="5" width="17.7109375" style="72" customWidth="1"/>
    <col min="6" max="6" width="17.5703125" style="72" customWidth="1"/>
    <col min="7" max="7" width="19.7109375" style="72" customWidth="1"/>
    <col min="8" max="16384" width="9.140625" style="72"/>
  </cols>
  <sheetData>
    <row r="2" spans="1:7" ht="21.75" customHeight="1" x14ac:dyDescent="0.2">
      <c r="A2" s="302" t="s">
        <v>228</v>
      </c>
      <c r="B2" s="302"/>
      <c r="C2" s="302"/>
      <c r="D2" s="302"/>
      <c r="E2" s="302"/>
      <c r="F2" s="302"/>
    </row>
    <row r="3" spans="1:7" ht="15" customHeight="1" x14ac:dyDescent="0.2"/>
    <row r="4" spans="1:7" x14ac:dyDescent="0.2">
      <c r="A4" s="85" t="s">
        <v>200</v>
      </c>
      <c r="B4" s="303" t="s">
        <v>0</v>
      </c>
      <c r="C4" s="304" t="s">
        <v>201</v>
      </c>
      <c r="D4" s="303" t="s">
        <v>202</v>
      </c>
    </row>
    <row r="5" spans="1:7" x14ac:dyDescent="0.2">
      <c r="A5" s="85" t="s">
        <v>203</v>
      </c>
      <c r="B5" s="303"/>
      <c r="C5" s="305"/>
      <c r="D5" s="303"/>
    </row>
    <row r="6" spans="1:7" x14ac:dyDescent="0.2">
      <c r="A6" s="85">
        <v>1</v>
      </c>
      <c r="B6" s="85">
        <v>2</v>
      </c>
      <c r="C6" s="85">
        <v>3</v>
      </c>
      <c r="D6" s="85">
        <v>4</v>
      </c>
    </row>
    <row r="7" spans="1:7" ht="90" x14ac:dyDescent="0.2">
      <c r="A7" s="85">
        <v>1</v>
      </c>
      <c r="B7" s="90" t="s">
        <v>284</v>
      </c>
      <c r="C7" s="90"/>
      <c r="D7" s="91">
        <f>'2а'!L31</f>
        <v>10000</v>
      </c>
      <c r="E7" s="134"/>
      <c r="G7" s="133"/>
    </row>
    <row r="8" spans="1:7" x14ac:dyDescent="0.2">
      <c r="A8" s="85"/>
      <c r="B8" s="90" t="s">
        <v>199</v>
      </c>
      <c r="C8" s="90" t="s">
        <v>20</v>
      </c>
      <c r="D8" s="92">
        <f>D7</f>
        <v>10000</v>
      </c>
    </row>
    <row r="9" spans="1:7" x14ac:dyDescent="0.2">
      <c r="A9" s="86"/>
      <c r="B9" s="86"/>
      <c r="C9" s="86"/>
      <c r="D9" s="86"/>
    </row>
    <row r="10" spans="1:7" x14ac:dyDescent="0.2">
      <c r="A10" s="302" t="s">
        <v>225</v>
      </c>
      <c r="B10" s="302"/>
      <c r="C10" s="302"/>
      <c r="D10" s="302"/>
      <c r="E10" s="302"/>
    </row>
    <row r="12" spans="1:7" x14ac:dyDescent="0.2">
      <c r="A12" s="85" t="s">
        <v>200</v>
      </c>
      <c r="B12" s="303" t="s">
        <v>0</v>
      </c>
      <c r="C12" s="304" t="s">
        <v>226</v>
      </c>
      <c r="D12" s="303" t="s">
        <v>202</v>
      </c>
    </row>
    <row r="13" spans="1:7" x14ac:dyDescent="0.2">
      <c r="A13" s="85" t="s">
        <v>203</v>
      </c>
      <c r="B13" s="303"/>
      <c r="C13" s="305"/>
      <c r="D13" s="303"/>
    </row>
    <row r="14" spans="1:7" x14ac:dyDescent="0.2">
      <c r="A14" s="85">
        <v>1</v>
      </c>
      <c r="B14" s="85">
        <v>2</v>
      </c>
      <c r="C14" s="85">
        <v>3</v>
      </c>
      <c r="D14" s="85">
        <v>4</v>
      </c>
    </row>
    <row r="15" spans="1:7" ht="23.25" customHeight="1" x14ac:dyDescent="0.2">
      <c r="A15" s="85">
        <v>1</v>
      </c>
      <c r="B15" s="85" t="s">
        <v>227</v>
      </c>
      <c r="C15" s="85">
        <v>8</v>
      </c>
      <c r="D15" s="82">
        <f>'2а'!L39</f>
        <v>0</v>
      </c>
    </row>
    <row r="16" spans="1:7" ht="22.5" x14ac:dyDescent="0.2">
      <c r="A16" s="85">
        <v>2</v>
      </c>
      <c r="B16" s="85" t="s">
        <v>296</v>
      </c>
      <c r="C16" s="85"/>
      <c r="D16" s="82">
        <f>'2а'!L42</f>
        <v>0</v>
      </c>
    </row>
    <row r="17" spans="1:5" x14ac:dyDescent="0.2">
      <c r="A17" s="85"/>
      <c r="B17" s="85" t="s">
        <v>199</v>
      </c>
      <c r="C17" s="85" t="s">
        <v>20</v>
      </c>
      <c r="D17" s="83">
        <f>SUM(D15:D16)</f>
        <v>0</v>
      </c>
      <c r="E17" s="134"/>
    </row>
    <row r="19" spans="1:5" x14ac:dyDescent="0.2">
      <c r="A19" s="131"/>
      <c r="B19" s="131"/>
      <c r="C19" s="131"/>
      <c r="D19" s="135"/>
    </row>
    <row r="20" spans="1:5" x14ac:dyDescent="0.2">
      <c r="A20" s="131"/>
      <c r="B20" s="131"/>
      <c r="C20" s="131"/>
      <c r="D20" s="135"/>
    </row>
    <row r="21" spans="1:5" x14ac:dyDescent="0.2">
      <c r="A21" s="302" t="s">
        <v>269</v>
      </c>
      <c r="B21" s="302"/>
      <c r="C21" s="302"/>
      <c r="D21" s="302"/>
      <c r="E21" s="302"/>
    </row>
    <row r="22" spans="1:5" x14ac:dyDescent="0.2">
      <c r="A22" s="131"/>
      <c r="B22" s="131"/>
      <c r="C22" s="131"/>
      <c r="D22" s="135"/>
    </row>
    <row r="23" spans="1:5" x14ac:dyDescent="0.2">
      <c r="A23" s="130" t="s">
        <v>200</v>
      </c>
      <c r="B23" s="303" t="s">
        <v>213</v>
      </c>
      <c r="C23" s="303" t="s">
        <v>214</v>
      </c>
      <c r="D23" s="306"/>
    </row>
    <row r="24" spans="1:5" x14ac:dyDescent="0.2">
      <c r="A24" s="130" t="s">
        <v>203</v>
      </c>
      <c r="B24" s="303"/>
      <c r="C24" s="303"/>
      <c r="D24" s="306"/>
    </row>
    <row r="25" spans="1:5" x14ac:dyDescent="0.2">
      <c r="A25" s="130">
        <v>1</v>
      </c>
      <c r="B25" s="130">
        <v>2</v>
      </c>
      <c r="C25" s="130">
        <v>3</v>
      </c>
      <c r="D25" s="131"/>
    </row>
    <row r="26" spans="1:5" ht="22.5" hidden="1" customHeight="1" x14ac:dyDescent="0.2">
      <c r="A26" s="130">
        <v>1</v>
      </c>
      <c r="B26" s="90" t="s">
        <v>297</v>
      </c>
      <c r="C26" s="90">
        <f>'2а'!L45</f>
        <v>0</v>
      </c>
      <c r="D26" s="136"/>
    </row>
    <row r="27" spans="1:5" ht="22.5" hidden="1" customHeight="1" x14ac:dyDescent="0.2">
      <c r="A27" s="130">
        <v>2</v>
      </c>
      <c r="B27" s="90" t="s">
        <v>298</v>
      </c>
      <c r="C27" s="90">
        <f>'2а'!L46</f>
        <v>0</v>
      </c>
      <c r="D27" s="136"/>
    </row>
    <row r="28" spans="1:5" ht="44.25" hidden="1" customHeight="1" x14ac:dyDescent="0.2">
      <c r="A28" s="130">
        <v>3</v>
      </c>
      <c r="B28" s="90" t="s">
        <v>299</v>
      </c>
      <c r="C28" s="90">
        <f>'2а'!L47</f>
        <v>0</v>
      </c>
      <c r="D28" s="136"/>
    </row>
    <row r="29" spans="1:5" ht="33.75" hidden="1" x14ac:dyDescent="0.2">
      <c r="A29" s="130">
        <v>4</v>
      </c>
      <c r="B29" s="90" t="s">
        <v>300</v>
      </c>
      <c r="C29" s="90">
        <f>'2а'!L48</f>
        <v>0</v>
      </c>
      <c r="D29" s="136"/>
    </row>
    <row r="30" spans="1:5" ht="22.5" hidden="1" x14ac:dyDescent="0.2">
      <c r="A30" s="130">
        <v>5</v>
      </c>
      <c r="B30" s="90" t="s">
        <v>301</v>
      </c>
      <c r="C30" s="90">
        <f>'2а'!L49</f>
        <v>0</v>
      </c>
      <c r="D30" s="136"/>
    </row>
    <row r="31" spans="1:5" ht="39" hidden="1" customHeight="1" x14ac:dyDescent="0.2">
      <c r="A31" s="150">
        <v>6</v>
      </c>
      <c r="B31" s="90" t="s">
        <v>302</v>
      </c>
      <c r="C31" s="90">
        <f>'2а'!L50</f>
        <v>0</v>
      </c>
      <c r="D31" s="136"/>
    </row>
    <row r="32" spans="1:5" ht="33.75" hidden="1" customHeight="1" x14ac:dyDescent="0.2">
      <c r="A32" s="150">
        <v>7</v>
      </c>
      <c r="B32" s="90" t="s">
        <v>304</v>
      </c>
      <c r="C32" s="90">
        <f>'2а'!L51</f>
        <v>0</v>
      </c>
      <c r="D32" s="136"/>
    </row>
    <row r="33" spans="1:6" x14ac:dyDescent="0.2">
      <c r="A33" s="130">
        <v>8</v>
      </c>
      <c r="B33" s="90" t="s">
        <v>85</v>
      </c>
      <c r="C33" s="90">
        <f>'2а'!L52</f>
        <v>0</v>
      </c>
      <c r="D33" s="136"/>
    </row>
    <row r="34" spans="1:6" x14ac:dyDescent="0.2">
      <c r="A34" s="130"/>
      <c r="B34" s="90" t="s">
        <v>199</v>
      </c>
      <c r="C34" s="138">
        <f>SUM(C26:C33)</f>
        <v>0</v>
      </c>
      <c r="D34" s="137"/>
    </row>
    <row r="36" spans="1:6" ht="15" customHeight="1" x14ac:dyDescent="0.2">
      <c r="A36" s="302" t="s">
        <v>204</v>
      </c>
      <c r="B36" s="302"/>
      <c r="C36" s="302"/>
      <c r="D36" s="302"/>
      <c r="E36" s="302"/>
    </row>
    <row r="37" spans="1:6" ht="17.25" customHeight="1" x14ac:dyDescent="0.2">
      <c r="A37" s="84"/>
    </row>
    <row r="38" spans="1:6" ht="11.25" customHeight="1" x14ac:dyDescent="0.2">
      <c r="A38" s="85" t="s">
        <v>200</v>
      </c>
      <c r="B38" s="303" t="s">
        <v>0</v>
      </c>
      <c r="C38" s="304" t="s">
        <v>205</v>
      </c>
      <c r="D38" s="303" t="s">
        <v>206</v>
      </c>
      <c r="E38" s="303" t="s">
        <v>207</v>
      </c>
    </row>
    <row r="39" spans="1:6" x14ac:dyDescent="0.2">
      <c r="A39" s="85" t="s">
        <v>203</v>
      </c>
      <c r="B39" s="303"/>
      <c r="C39" s="305"/>
      <c r="D39" s="303"/>
      <c r="E39" s="303"/>
    </row>
    <row r="40" spans="1:6" x14ac:dyDescent="0.2">
      <c r="A40" s="85">
        <v>1</v>
      </c>
      <c r="B40" s="85">
        <v>2</v>
      </c>
      <c r="C40" s="85">
        <v>3</v>
      </c>
      <c r="D40" s="85">
        <v>4</v>
      </c>
      <c r="E40" s="85">
        <v>6</v>
      </c>
    </row>
    <row r="41" spans="1:6" ht="24.75" customHeight="1" x14ac:dyDescent="0.2">
      <c r="A41" s="85">
        <v>1</v>
      </c>
      <c r="B41" s="85" t="s">
        <v>208</v>
      </c>
      <c r="C41" s="93">
        <f>E41/D41</f>
        <v>655.74355254866055</v>
      </c>
      <c r="D41" s="172">
        <v>1682.06</v>
      </c>
      <c r="E41" s="73">
        <f>'2а'!L54</f>
        <v>1103000</v>
      </c>
    </row>
    <row r="42" spans="1:6" ht="24" customHeight="1" x14ac:dyDescent="0.2">
      <c r="A42" s="85">
        <v>2</v>
      </c>
      <c r="B42" s="85" t="s">
        <v>209</v>
      </c>
      <c r="C42" s="93">
        <f>E42/D42</f>
        <v>15358.583886502669</v>
      </c>
      <c r="D42" s="172">
        <v>23.048999999999999</v>
      </c>
      <c r="E42" s="73">
        <f>'2а'!L56</f>
        <v>354000</v>
      </c>
    </row>
    <row r="43" spans="1:6" ht="24" customHeight="1" x14ac:dyDescent="0.2">
      <c r="A43" s="85">
        <v>3</v>
      </c>
      <c r="B43" s="85" t="s">
        <v>210</v>
      </c>
      <c r="C43" s="94">
        <f>E43/D43</f>
        <v>41203.703703703701</v>
      </c>
      <c r="D43" s="173">
        <v>6.48</v>
      </c>
      <c r="E43" s="73">
        <f>'2а'!L57</f>
        <v>267000</v>
      </c>
    </row>
    <row r="44" spans="1:6" ht="15" customHeight="1" x14ac:dyDescent="0.2">
      <c r="A44" s="85"/>
      <c r="B44" s="85" t="s">
        <v>199</v>
      </c>
      <c r="C44" s="85" t="s">
        <v>20</v>
      </c>
      <c r="D44" s="85" t="s">
        <v>20</v>
      </c>
      <c r="E44" s="75">
        <f>SUM(E41:E43)</f>
        <v>1724000</v>
      </c>
      <c r="F44" s="134"/>
    </row>
    <row r="45" spans="1:6" x14ac:dyDescent="0.2">
      <c r="A45" s="302"/>
      <c r="B45" s="302"/>
      <c r="C45" s="302"/>
      <c r="D45" s="302"/>
    </row>
    <row r="46" spans="1:6" x14ac:dyDescent="0.2">
      <c r="A46" s="302" t="s">
        <v>230</v>
      </c>
      <c r="B46" s="302"/>
      <c r="C46" s="302"/>
      <c r="D46" s="302"/>
    </row>
    <row r="47" spans="1:6" x14ac:dyDescent="0.2">
      <c r="A47" s="84"/>
    </row>
    <row r="48" spans="1:6" x14ac:dyDescent="0.2">
      <c r="A48" s="85" t="s">
        <v>200</v>
      </c>
      <c r="B48" s="303" t="s">
        <v>213</v>
      </c>
      <c r="C48" s="304" t="s">
        <v>231</v>
      </c>
      <c r="D48" s="303" t="s">
        <v>207</v>
      </c>
    </row>
    <row r="49" spans="1:5" x14ac:dyDescent="0.2">
      <c r="A49" s="85" t="s">
        <v>203</v>
      </c>
      <c r="B49" s="303"/>
      <c r="C49" s="305"/>
      <c r="D49" s="303"/>
    </row>
    <row r="50" spans="1:5" x14ac:dyDescent="0.2">
      <c r="A50" s="85">
        <v>1</v>
      </c>
      <c r="B50" s="85">
        <v>2</v>
      </c>
      <c r="C50" s="85">
        <v>3</v>
      </c>
      <c r="D50" s="85">
        <v>4</v>
      </c>
    </row>
    <row r="51" spans="1:5" ht="22.5" x14ac:dyDescent="0.2">
      <c r="A51" s="85">
        <v>1</v>
      </c>
      <c r="B51" s="85" t="s">
        <v>232</v>
      </c>
      <c r="C51" s="85"/>
      <c r="D51" s="73"/>
    </row>
    <row r="52" spans="1:5" x14ac:dyDescent="0.2">
      <c r="A52" s="85"/>
      <c r="B52" s="85" t="s">
        <v>199</v>
      </c>
      <c r="C52" s="73">
        <f>C51</f>
        <v>0</v>
      </c>
      <c r="D52" s="95">
        <f>D51</f>
        <v>0</v>
      </c>
    </row>
    <row r="53" spans="1:5" x14ac:dyDescent="0.2">
      <c r="A53" s="86"/>
      <c r="B53" s="86"/>
      <c r="C53" s="96"/>
      <c r="D53" s="97"/>
    </row>
    <row r="54" spans="1:5" ht="11.25" customHeight="1" x14ac:dyDescent="0.2">
      <c r="A54" s="302" t="s">
        <v>233</v>
      </c>
      <c r="B54" s="302"/>
      <c r="C54" s="302"/>
      <c r="D54" s="302"/>
      <c r="E54" s="302"/>
    </row>
    <row r="55" spans="1:5" x14ac:dyDescent="0.2">
      <c r="A55" s="86"/>
      <c r="B55" s="86"/>
      <c r="C55" s="86"/>
      <c r="D55" s="86"/>
      <c r="E55" s="86"/>
    </row>
    <row r="56" spans="1:5" x14ac:dyDescent="0.2">
      <c r="A56" s="85" t="s">
        <v>200</v>
      </c>
      <c r="B56" s="303" t="s">
        <v>213</v>
      </c>
      <c r="C56" s="304" t="s">
        <v>214</v>
      </c>
      <c r="D56" s="86"/>
      <c r="E56" s="86"/>
    </row>
    <row r="57" spans="1:5" x14ac:dyDescent="0.2">
      <c r="A57" s="85" t="s">
        <v>203</v>
      </c>
      <c r="B57" s="303"/>
      <c r="C57" s="305"/>
      <c r="D57" s="86"/>
      <c r="E57" s="86"/>
    </row>
    <row r="58" spans="1:5" x14ac:dyDescent="0.2">
      <c r="A58" s="85">
        <v>1</v>
      </c>
      <c r="B58" s="85">
        <v>2</v>
      </c>
      <c r="C58" s="85">
        <v>3</v>
      </c>
      <c r="D58" s="86"/>
      <c r="E58" s="86"/>
    </row>
    <row r="59" spans="1:5" ht="12.75" customHeight="1" x14ac:dyDescent="0.2">
      <c r="A59" s="85">
        <v>1</v>
      </c>
      <c r="B59" s="85" t="s">
        <v>322</v>
      </c>
      <c r="C59" s="73">
        <f>'2а'!L67</f>
        <v>0</v>
      </c>
      <c r="D59" s="86"/>
      <c r="E59" s="86"/>
    </row>
    <row r="60" spans="1:5" x14ac:dyDescent="0.2">
      <c r="A60" s="85"/>
      <c r="B60" s="85" t="s">
        <v>199</v>
      </c>
      <c r="C60" s="95">
        <f>SUM(C59:C59)</f>
        <v>0</v>
      </c>
      <c r="D60" s="140"/>
      <c r="E60" s="86"/>
    </row>
    <row r="61" spans="1:5" x14ac:dyDescent="0.2">
      <c r="A61" s="86"/>
      <c r="B61" s="86"/>
      <c r="C61" s="96"/>
      <c r="D61" s="96"/>
    </row>
    <row r="62" spans="1:5" x14ac:dyDescent="0.2">
      <c r="A62" s="302" t="s">
        <v>234</v>
      </c>
      <c r="B62" s="302"/>
      <c r="C62" s="302"/>
      <c r="D62" s="302"/>
      <c r="E62" s="302"/>
    </row>
    <row r="63" spans="1:5" x14ac:dyDescent="0.2">
      <c r="A63" s="84"/>
    </row>
    <row r="64" spans="1:5" x14ac:dyDescent="0.2">
      <c r="A64" s="85" t="s">
        <v>200</v>
      </c>
      <c r="B64" s="303" t="s">
        <v>0</v>
      </c>
      <c r="C64" s="304" t="s">
        <v>207</v>
      </c>
      <c r="D64" s="303" t="s">
        <v>211</v>
      </c>
    </row>
    <row r="65" spans="1:4" x14ac:dyDescent="0.2">
      <c r="A65" s="85" t="s">
        <v>203</v>
      </c>
      <c r="B65" s="303"/>
      <c r="C65" s="305"/>
      <c r="D65" s="303"/>
    </row>
    <row r="66" spans="1:4" x14ac:dyDescent="0.2">
      <c r="A66" s="85">
        <v>1</v>
      </c>
      <c r="B66" s="85">
        <v>2</v>
      </c>
      <c r="C66" s="85">
        <v>3</v>
      </c>
      <c r="D66" s="85">
        <v>4</v>
      </c>
    </row>
    <row r="67" spans="1:4" x14ac:dyDescent="0.2">
      <c r="A67" s="85">
        <v>1</v>
      </c>
      <c r="B67" s="85" t="s">
        <v>326</v>
      </c>
      <c r="C67" s="73">
        <f>'2а'!L70</f>
        <v>206452</v>
      </c>
      <c r="D67" s="73"/>
    </row>
    <row r="68" spans="1:4" ht="34.5" hidden="1" customHeight="1" x14ac:dyDescent="0.2">
      <c r="A68" s="150">
        <v>2</v>
      </c>
      <c r="B68" s="150" t="s">
        <v>328</v>
      </c>
      <c r="C68" s="73">
        <f>'2а'!L71</f>
        <v>0</v>
      </c>
      <c r="D68" s="73"/>
    </row>
    <row r="69" spans="1:4" ht="22.5" x14ac:dyDescent="0.2">
      <c r="A69" s="150">
        <v>3</v>
      </c>
      <c r="B69" s="150" t="s">
        <v>329</v>
      </c>
      <c r="C69" s="73">
        <f>'2а'!L72</f>
        <v>36998.89</v>
      </c>
      <c r="D69" s="73"/>
    </row>
    <row r="70" spans="1:4" ht="42" customHeight="1" x14ac:dyDescent="0.2">
      <c r="A70" s="150">
        <v>4</v>
      </c>
      <c r="B70" s="150" t="s">
        <v>330</v>
      </c>
      <c r="C70" s="73">
        <f>'2а'!L73</f>
        <v>234971</v>
      </c>
      <c r="D70" s="73"/>
    </row>
    <row r="71" spans="1:4" ht="112.5" hidden="1" x14ac:dyDescent="0.2">
      <c r="A71" s="150">
        <v>5</v>
      </c>
      <c r="B71" s="150" t="s">
        <v>331</v>
      </c>
      <c r="C71" s="73">
        <f>'2а'!L74</f>
        <v>0</v>
      </c>
      <c r="D71" s="73"/>
    </row>
    <row r="72" spans="1:4" ht="65.25" customHeight="1" x14ac:dyDescent="0.2">
      <c r="A72" s="150">
        <v>6</v>
      </c>
      <c r="B72" s="150" t="s">
        <v>332</v>
      </c>
      <c r="C72" s="73">
        <f>'2а'!L75</f>
        <v>0</v>
      </c>
      <c r="D72" s="73"/>
    </row>
    <row r="73" spans="1:4" ht="45" hidden="1" x14ac:dyDescent="0.2">
      <c r="A73" s="150">
        <v>7</v>
      </c>
      <c r="B73" s="150" t="s">
        <v>333</v>
      </c>
      <c r="C73" s="73">
        <f>'2а'!L76</f>
        <v>0</v>
      </c>
      <c r="D73" s="73"/>
    </row>
    <row r="74" spans="1:4" ht="146.25" hidden="1" x14ac:dyDescent="0.2">
      <c r="A74" s="150">
        <v>8</v>
      </c>
      <c r="B74" s="150" t="s">
        <v>335</v>
      </c>
      <c r="C74" s="73">
        <f>'2а'!L77</f>
        <v>0</v>
      </c>
      <c r="D74" s="73"/>
    </row>
    <row r="75" spans="1:4" hidden="1" x14ac:dyDescent="0.2">
      <c r="A75" s="85">
        <v>9</v>
      </c>
      <c r="B75" s="85" t="s">
        <v>336</v>
      </c>
      <c r="C75" s="73">
        <f>'2а'!L78</f>
        <v>0</v>
      </c>
      <c r="D75" s="73"/>
    </row>
    <row r="76" spans="1:4" hidden="1" x14ac:dyDescent="0.2">
      <c r="A76" s="124">
        <v>10</v>
      </c>
      <c r="B76" s="124" t="s">
        <v>338</v>
      </c>
      <c r="C76" s="73">
        <f>'2а'!L79</f>
        <v>0</v>
      </c>
      <c r="D76" s="73"/>
    </row>
    <row r="77" spans="1:4" ht="33.75" hidden="1" x14ac:dyDescent="0.2">
      <c r="A77" s="85">
        <v>11</v>
      </c>
      <c r="B77" s="85" t="s">
        <v>340</v>
      </c>
      <c r="C77" s="73">
        <f>'2а'!L80</f>
        <v>0</v>
      </c>
      <c r="D77" s="73"/>
    </row>
    <row r="78" spans="1:4" ht="45" hidden="1" x14ac:dyDescent="0.2">
      <c r="A78" s="117">
        <v>12</v>
      </c>
      <c r="B78" s="117" t="s">
        <v>342</v>
      </c>
      <c r="C78" s="73">
        <f>'2а'!L81</f>
        <v>0</v>
      </c>
      <c r="D78" s="73"/>
    </row>
    <row r="79" spans="1:4" ht="22.5" hidden="1" x14ac:dyDescent="0.2">
      <c r="A79" s="119">
        <v>13</v>
      </c>
      <c r="B79" s="119" t="s">
        <v>344</v>
      </c>
      <c r="C79" s="73">
        <f>'2а'!L82</f>
        <v>0</v>
      </c>
      <c r="D79" s="73"/>
    </row>
    <row r="80" spans="1:4" hidden="1" x14ac:dyDescent="0.2">
      <c r="A80" s="85">
        <v>14</v>
      </c>
      <c r="B80" s="85" t="s">
        <v>346</v>
      </c>
      <c r="C80" s="73">
        <f>'2а'!L83</f>
        <v>0</v>
      </c>
      <c r="D80" s="73"/>
    </row>
    <row r="81" spans="1:5" ht="101.25" hidden="1" x14ac:dyDescent="0.2">
      <c r="A81" s="150">
        <v>15</v>
      </c>
      <c r="B81" s="150" t="s">
        <v>348</v>
      </c>
      <c r="C81" s="73">
        <f>'2а'!L84</f>
        <v>0</v>
      </c>
      <c r="D81" s="73"/>
    </row>
    <row r="82" spans="1:5" ht="157.5" x14ac:dyDescent="0.2">
      <c r="A82" s="150">
        <v>16</v>
      </c>
      <c r="B82" s="150" t="s">
        <v>350</v>
      </c>
      <c r="C82" s="73">
        <f>'2а'!L85</f>
        <v>0</v>
      </c>
      <c r="D82" s="73"/>
    </row>
    <row r="83" spans="1:5" hidden="1" x14ac:dyDescent="0.2">
      <c r="A83" s="150">
        <v>17</v>
      </c>
      <c r="B83" s="150" t="s">
        <v>351</v>
      </c>
      <c r="C83" s="73">
        <f>'2а'!L86</f>
        <v>0</v>
      </c>
      <c r="D83" s="73"/>
    </row>
    <row r="84" spans="1:5" x14ac:dyDescent="0.2">
      <c r="A84" s="150">
        <v>18</v>
      </c>
      <c r="B84" s="150" t="s">
        <v>353</v>
      </c>
      <c r="C84" s="73">
        <f>'2а'!L87</f>
        <v>0</v>
      </c>
      <c r="D84" s="73"/>
    </row>
    <row r="85" spans="1:5" ht="56.25" hidden="1" x14ac:dyDescent="0.2">
      <c r="A85" s="150">
        <v>19</v>
      </c>
      <c r="B85" s="150" t="s">
        <v>355</v>
      </c>
      <c r="C85" s="73">
        <f>'2а'!L88</f>
        <v>0</v>
      </c>
      <c r="D85" s="73"/>
    </row>
    <row r="86" spans="1:5" ht="22.5" hidden="1" x14ac:dyDescent="0.2">
      <c r="A86" s="150">
        <v>20</v>
      </c>
      <c r="B86" s="150" t="s">
        <v>357</v>
      </c>
      <c r="C86" s="73">
        <f>'2а'!L89</f>
        <v>0</v>
      </c>
      <c r="D86" s="73"/>
    </row>
    <row r="87" spans="1:5" ht="22.5" hidden="1" x14ac:dyDescent="0.2">
      <c r="A87" s="150">
        <v>21</v>
      </c>
      <c r="B87" s="150" t="s">
        <v>359</v>
      </c>
      <c r="C87" s="73">
        <f>'2а'!L90</f>
        <v>0</v>
      </c>
      <c r="D87" s="73"/>
    </row>
    <row r="88" spans="1:5" x14ac:dyDescent="0.2">
      <c r="A88" s="85">
        <v>22</v>
      </c>
      <c r="B88" s="85" t="s">
        <v>85</v>
      </c>
      <c r="C88" s="73">
        <f>'2а'!L91</f>
        <v>10000</v>
      </c>
      <c r="D88" s="73"/>
    </row>
    <row r="89" spans="1:5" x14ac:dyDescent="0.2">
      <c r="A89" s="85"/>
      <c r="B89" s="85" t="s">
        <v>199</v>
      </c>
      <c r="C89" s="95">
        <f>SUM(C67:C88)</f>
        <v>488421.89</v>
      </c>
      <c r="D89" s="85" t="s">
        <v>20</v>
      </c>
      <c r="E89" s="134"/>
    </row>
    <row r="90" spans="1:5" x14ac:dyDescent="0.2">
      <c r="A90" s="84"/>
      <c r="B90" s="84"/>
      <c r="C90" s="84"/>
      <c r="D90" s="84"/>
    </row>
    <row r="91" spans="1:5" x14ac:dyDescent="0.2">
      <c r="A91" s="302" t="s">
        <v>235</v>
      </c>
      <c r="B91" s="302"/>
      <c r="C91" s="302"/>
      <c r="D91" s="302"/>
      <c r="E91" s="302"/>
    </row>
    <row r="92" spans="1:5" x14ac:dyDescent="0.2">
      <c r="A92" s="84"/>
    </row>
    <row r="93" spans="1:5" x14ac:dyDescent="0.2">
      <c r="A93" s="85" t="s">
        <v>200</v>
      </c>
      <c r="B93" s="303" t="s">
        <v>0</v>
      </c>
      <c r="C93" s="304" t="s">
        <v>229</v>
      </c>
      <c r="D93" s="303" t="s">
        <v>236</v>
      </c>
      <c r="E93" s="303" t="s">
        <v>207</v>
      </c>
    </row>
    <row r="94" spans="1:5" x14ac:dyDescent="0.2">
      <c r="A94" s="85" t="s">
        <v>203</v>
      </c>
      <c r="B94" s="303"/>
      <c r="C94" s="305"/>
      <c r="D94" s="303"/>
      <c r="E94" s="303"/>
    </row>
    <row r="95" spans="1:5" x14ac:dyDescent="0.2">
      <c r="A95" s="85">
        <v>1</v>
      </c>
      <c r="B95" s="85">
        <v>2</v>
      </c>
      <c r="C95" s="85">
        <v>3</v>
      </c>
      <c r="D95" s="85">
        <v>4</v>
      </c>
      <c r="E95" s="85">
        <v>5</v>
      </c>
    </row>
    <row r="96" spans="1:5" x14ac:dyDescent="0.2">
      <c r="A96" s="85">
        <v>1</v>
      </c>
      <c r="B96" s="85" t="s">
        <v>237</v>
      </c>
      <c r="C96" s="98">
        <f>E96/D96</f>
        <v>43.972495088408643</v>
      </c>
      <c r="D96" s="99">
        <v>1018</v>
      </c>
      <c r="E96" s="73">
        <f>'2а'!L106</f>
        <v>44764</v>
      </c>
    </row>
    <row r="97" spans="1:6" x14ac:dyDescent="0.2">
      <c r="A97" s="85"/>
      <c r="B97" s="85" t="s">
        <v>199</v>
      </c>
      <c r="C97" s="85" t="s">
        <v>20</v>
      </c>
      <c r="D97" s="73"/>
      <c r="E97" s="95">
        <f>SUM(E96:E96)</f>
        <v>44764</v>
      </c>
      <c r="F97" s="134"/>
    </row>
    <row r="98" spans="1:6" x14ac:dyDescent="0.2">
      <c r="A98" s="84"/>
      <c r="B98" s="84"/>
      <c r="C98" s="84"/>
      <c r="D98" s="84"/>
    </row>
    <row r="99" spans="1:6" x14ac:dyDescent="0.2">
      <c r="A99" s="302" t="s">
        <v>238</v>
      </c>
      <c r="B99" s="302"/>
      <c r="C99" s="302"/>
      <c r="D99" s="302"/>
      <c r="E99" s="302"/>
    </row>
    <row r="100" spans="1:6" x14ac:dyDescent="0.2">
      <c r="A100" s="84"/>
    </row>
    <row r="101" spans="1:6" x14ac:dyDescent="0.2">
      <c r="A101" s="85" t="s">
        <v>200</v>
      </c>
      <c r="B101" s="85" t="s">
        <v>0</v>
      </c>
      <c r="C101" s="85" t="s">
        <v>239</v>
      </c>
      <c r="D101" s="85" t="s">
        <v>240</v>
      </c>
      <c r="E101" s="85" t="s">
        <v>241</v>
      </c>
      <c r="F101" s="85" t="s">
        <v>207</v>
      </c>
    </row>
    <row r="102" spans="1:6" x14ac:dyDescent="0.2">
      <c r="A102" s="85">
        <v>1</v>
      </c>
      <c r="B102" s="85">
        <v>2</v>
      </c>
      <c r="C102" s="85">
        <v>3</v>
      </c>
      <c r="D102" s="85">
        <v>4</v>
      </c>
      <c r="E102" s="85">
        <v>5</v>
      </c>
      <c r="F102" s="85">
        <v>6</v>
      </c>
    </row>
    <row r="103" spans="1:6" ht="22.5" x14ac:dyDescent="0.2">
      <c r="A103" s="85">
        <v>1</v>
      </c>
      <c r="B103" s="85" t="s">
        <v>242</v>
      </c>
      <c r="C103" s="98"/>
      <c r="D103" s="94" t="e">
        <f>F103/E103/C103</f>
        <v>#DIV/0!</v>
      </c>
      <c r="E103" s="85"/>
      <c r="F103" s="82">
        <f>'2а'!L112</f>
        <v>0</v>
      </c>
    </row>
    <row r="104" spans="1:6" x14ac:dyDescent="0.2">
      <c r="A104" s="85"/>
      <c r="B104" s="85" t="s">
        <v>199</v>
      </c>
      <c r="C104" s="85" t="s">
        <v>20</v>
      </c>
      <c r="D104" s="85" t="s">
        <v>20</v>
      </c>
      <c r="E104" s="85" t="s">
        <v>20</v>
      </c>
      <c r="F104" s="100">
        <f>F103</f>
        <v>0</v>
      </c>
    </row>
    <row r="105" spans="1:6" x14ac:dyDescent="0.2">
      <c r="A105" s="86"/>
      <c r="B105" s="86"/>
      <c r="C105" s="86"/>
      <c r="D105" s="86"/>
      <c r="E105" s="86"/>
      <c r="F105" s="129"/>
    </row>
    <row r="106" spans="1:6" x14ac:dyDescent="0.2">
      <c r="A106" s="86"/>
      <c r="B106" s="86"/>
      <c r="C106" s="86"/>
      <c r="D106" s="86"/>
      <c r="E106" s="86"/>
      <c r="F106" s="101"/>
    </row>
    <row r="107" spans="1:6" x14ac:dyDescent="0.2">
      <c r="A107" s="84"/>
      <c r="B107" s="84"/>
      <c r="C107" s="84"/>
      <c r="D107" s="84"/>
      <c r="F107" s="102"/>
    </row>
    <row r="108" spans="1:6" x14ac:dyDescent="0.2">
      <c r="A108" s="302" t="s">
        <v>212</v>
      </c>
      <c r="B108" s="302"/>
      <c r="C108" s="302"/>
      <c r="D108" s="84"/>
    </row>
    <row r="109" spans="1:6" x14ac:dyDescent="0.2">
      <c r="A109" s="84"/>
      <c r="D109" s="84"/>
    </row>
    <row r="110" spans="1:6" x14ac:dyDescent="0.2">
      <c r="A110" s="85" t="s">
        <v>200</v>
      </c>
      <c r="B110" s="303" t="s">
        <v>213</v>
      </c>
      <c r="C110" s="304" t="s">
        <v>214</v>
      </c>
      <c r="D110" s="84"/>
    </row>
    <row r="111" spans="1:6" x14ac:dyDescent="0.2">
      <c r="A111" s="85" t="s">
        <v>203</v>
      </c>
      <c r="B111" s="303"/>
      <c r="C111" s="305"/>
      <c r="D111" s="84"/>
    </row>
    <row r="112" spans="1:6" x14ac:dyDescent="0.2">
      <c r="A112" s="85">
        <v>1</v>
      </c>
      <c r="B112" s="85">
        <v>2</v>
      </c>
      <c r="C112" s="85">
        <v>3</v>
      </c>
      <c r="D112" s="84"/>
    </row>
    <row r="113" spans="1:4" x14ac:dyDescent="0.2">
      <c r="A113" s="85">
        <v>1</v>
      </c>
      <c r="B113" s="85" t="s">
        <v>377</v>
      </c>
      <c r="C113" s="73">
        <f>'2а'!L105</f>
        <v>0</v>
      </c>
      <c r="D113" s="84"/>
    </row>
    <row r="114" spans="1:4" ht="57" customHeight="1" x14ac:dyDescent="0.2">
      <c r="A114" s="119">
        <v>2</v>
      </c>
      <c r="B114" s="119" t="s">
        <v>381</v>
      </c>
      <c r="C114" s="73">
        <f>'2а'!L108</f>
        <v>635146</v>
      </c>
      <c r="D114" s="120"/>
    </row>
    <row r="115" spans="1:4" ht="45" x14ac:dyDescent="0.2">
      <c r="A115" s="85">
        <v>3</v>
      </c>
      <c r="B115" s="85" t="s">
        <v>400</v>
      </c>
      <c r="C115" s="73">
        <f>'2а'!L122</f>
        <v>15000</v>
      </c>
      <c r="D115" s="84"/>
    </row>
    <row r="116" spans="1:4" x14ac:dyDescent="0.2">
      <c r="A116" s="85">
        <v>4</v>
      </c>
      <c r="B116" s="85" t="s">
        <v>85</v>
      </c>
      <c r="C116" s="73">
        <f>'2а'!L132</f>
        <v>304400</v>
      </c>
      <c r="D116" s="84"/>
    </row>
    <row r="117" spans="1:4" x14ac:dyDescent="0.2">
      <c r="A117" s="85"/>
      <c r="B117" s="85" t="s">
        <v>199</v>
      </c>
      <c r="C117" s="95">
        <f>SUM(C113:C116)</f>
        <v>954546</v>
      </c>
      <c r="D117" s="139"/>
    </row>
    <row r="118" spans="1:4" x14ac:dyDescent="0.2">
      <c r="A118" s="84"/>
      <c r="B118" s="84"/>
      <c r="C118" s="84"/>
      <c r="D118" s="84"/>
    </row>
    <row r="119" spans="1:4" x14ac:dyDescent="0.2">
      <c r="A119" s="149"/>
      <c r="B119" s="149"/>
      <c r="C119" s="149"/>
      <c r="D119" s="149"/>
    </row>
    <row r="120" spans="1:4" ht="24.75" customHeight="1" x14ac:dyDescent="0.2">
      <c r="A120" s="302" t="s">
        <v>597</v>
      </c>
      <c r="B120" s="302"/>
      <c r="C120" s="302"/>
      <c r="D120" s="149"/>
    </row>
    <row r="121" spans="1:4" x14ac:dyDescent="0.2">
      <c r="A121" s="149"/>
      <c r="D121" s="149"/>
    </row>
    <row r="122" spans="1:4" x14ac:dyDescent="0.2">
      <c r="A122" s="150" t="s">
        <v>200</v>
      </c>
      <c r="B122" s="303" t="s">
        <v>213</v>
      </c>
      <c r="C122" s="304" t="s">
        <v>214</v>
      </c>
      <c r="D122" s="149"/>
    </row>
    <row r="123" spans="1:4" x14ac:dyDescent="0.2">
      <c r="A123" s="150" t="s">
        <v>203</v>
      </c>
      <c r="B123" s="303"/>
      <c r="C123" s="305"/>
      <c r="D123" s="149"/>
    </row>
    <row r="124" spans="1:4" x14ac:dyDescent="0.2">
      <c r="A124" s="150">
        <v>1</v>
      </c>
      <c r="B124" s="150">
        <v>2</v>
      </c>
      <c r="C124" s="150">
        <v>3</v>
      </c>
      <c r="D124" s="149"/>
    </row>
    <row r="125" spans="1:4" ht="22.5" x14ac:dyDescent="0.2">
      <c r="A125" s="150">
        <v>1</v>
      </c>
      <c r="B125" s="150" t="s">
        <v>424</v>
      </c>
      <c r="C125" s="73">
        <f>'2а'!L134</f>
        <v>0</v>
      </c>
      <c r="D125" s="149"/>
    </row>
    <row r="126" spans="1:4" ht="22.5" x14ac:dyDescent="0.2">
      <c r="A126" s="150">
        <v>2</v>
      </c>
      <c r="B126" s="150" t="s">
        <v>426</v>
      </c>
      <c r="C126" s="73">
        <f>'2а'!L135</f>
        <v>0</v>
      </c>
      <c r="D126" s="149"/>
    </row>
    <row r="127" spans="1:4" ht="22.5" x14ac:dyDescent="0.2">
      <c r="A127" s="150">
        <v>3</v>
      </c>
      <c r="B127" s="150" t="s">
        <v>428</v>
      </c>
      <c r="C127" s="73">
        <f>'2а'!L136</f>
        <v>0</v>
      </c>
      <c r="D127" s="149"/>
    </row>
    <row r="128" spans="1:4" x14ac:dyDescent="0.2">
      <c r="A128" s="150">
        <v>4</v>
      </c>
      <c r="B128" s="150" t="s">
        <v>85</v>
      </c>
      <c r="C128" s="73">
        <f>'2а'!L137</f>
        <v>0</v>
      </c>
      <c r="D128" s="149"/>
    </row>
    <row r="129" spans="1:5" x14ac:dyDescent="0.2">
      <c r="A129" s="150"/>
      <c r="B129" s="150" t="s">
        <v>199</v>
      </c>
      <c r="C129" s="95">
        <f>SUM(C125:C128)</f>
        <v>0</v>
      </c>
      <c r="D129" s="139"/>
    </row>
    <row r="130" spans="1:5" x14ac:dyDescent="0.2">
      <c r="A130" s="149"/>
      <c r="B130" s="149"/>
      <c r="C130" s="149"/>
      <c r="D130" s="149"/>
    </row>
    <row r="131" spans="1:5" ht="23.25" customHeight="1" x14ac:dyDescent="0.2">
      <c r="A131" s="302" t="s">
        <v>215</v>
      </c>
      <c r="B131" s="302"/>
      <c r="C131" s="302"/>
      <c r="D131" s="302"/>
      <c r="E131" s="302"/>
    </row>
    <row r="132" spans="1:5" x14ac:dyDescent="0.2">
      <c r="A132" s="84"/>
    </row>
    <row r="133" spans="1:5" x14ac:dyDescent="0.2">
      <c r="A133" s="85" t="s">
        <v>200</v>
      </c>
      <c r="B133" s="303" t="s">
        <v>213</v>
      </c>
      <c r="C133" s="304" t="s">
        <v>216</v>
      </c>
      <c r="D133" s="303" t="s">
        <v>217</v>
      </c>
      <c r="E133" s="303" t="s">
        <v>218</v>
      </c>
    </row>
    <row r="134" spans="1:5" ht="34.5" customHeight="1" x14ac:dyDescent="0.2">
      <c r="A134" s="85" t="s">
        <v>203</v>
      </c>
      <c r="B134" s="303"/>
      <c r="C134" s="305"/>
      <c r="D134" s="303"/>
      <c r="E134" s="303"/>
    </row>
    <row r="135" spans="1:5" x14ac:dyDescent="0.2">
      <c r="A135" s="85">
        <v>1</v>
      </c>
      <c r="B135" s="85">
        <v>2</v>
      </c>
      <c r="C135" s="85">
        <v>3</v>
      </c>
      <c r="D135" s="85">
        <v>4</v>
      </c>
      <c r="E135" s="85">
        <v>5</v>
      </c>
    </row>
    <row r="136" spans="1:5" x14ac:dyDescent="0.2">
      <c r="A136" s="85">
        <v>1</v>
      </c>
      <c r="B136" s="85" t="s">
        <v>243</v>
      </c>
      <c r="C136" s="103">
        <v>8488.9</v>
      </c>
      <c r="D136" s="85">
        <v>2.2000000000000002</v>
      </c>
      <c r="E136" s="82">
        <f>'2а'!L154</f>
        <v>7354</v>
      </c>
    </row>
    <row r="137" spans="1:5" ht="22.5" x14ac:dyDescent="0.2">
      <c r="A137" s="85">
        <v>2</v>
      </c>
      <c r="B137" s="74" t="s">
        <v>219</v>
      </c>
      <c r="C137" s="103">
        <v>37111.1</v>
      </c>
      <c r="D137" s="85">
        <v>1.1000000000000001</v>
      </c>
      <c r="E137" s="82">
        <f>'2а'!L155</f>
        <v>20252</v>
      </c>
    </row>
    <row r="138" spans="1:5" x14ac:dyDescent="0.2">
      <c r="A138" s="85">
        <v>3</v>
      </c>
      <c r="B138" s="74" t="str">
        <f>'[2]1 оу'!$H$98</f>
        <v>транспортный налог</v>
      </c>
      <c r="C138" s="103"/>
      <c r="D138" s="85"/>
      <c r="E138" s="82">
        <f>'2а'!L156</f>
        <v>0</v>
      </c>
    </row>
    <row r="139" spans="1:5" ht="22.5" x14ac:dyDescent="0.2">
      <c r="A139" s="85">
        <v>4</v>
      </c>
      <c r="B139" s="74" t="s">
        <v>220</v>
      </c>
      <c r="C139" s="85"/>
      <c r="D139" s="85"/>
      <c r="E139" s="82">
        <f>'2а'!L157</f>
        <v>0</v>
      </c>
    </row>
    <row r="140" spans="1:5" ht="45" x14ac:dyDescent="0.2">
      <c r="A140" s="85">
        <v>5</v>
      </c>
      <c r="B140" s="74" t="s">
        <v>455</v>
      </c>
      <c r="C140" s="85"/>
      <c r="D140" s="85"/>
      <c r="E140" s="82">
        <f>'2а'!L158</f>
        <v>0</v>
      </c>
    </row>
    <row r="141" spans="1:5" ht="45" x14ac:dyDescent="0.2">
      <c r="A141" s="85">
        <v>6</v>
      </c>
      <c r="B141" s="74" t="s">
        <v>457</v>
      </c>
      <c r="C141" s="85"/>
      <c r="D141" s="85"/>
      <c r="E141" s="82">
        <f>'2а'!L159</f>
        <v>0</v>
      </c>
    </row>
    <row r="142" spans="1:5" ht="22.5" customHeight="1" x14ac:dyDescent="0.2">
      <c r="A142" s="85">
        <v>7</v>
      </c>
      <c r="B142" s="74" t="s">
        <v>255</v>
      </c>
      <c r="C142" s="85"/>
      <c r="D142" s="85"/>
      <c r="E142" s="82">
        <f>'2а'!L160</f>
        <v>0</v>
      </c>
    </row>
    <row r="143" spans="1:5" ht="18" customHeight="1" x14ac:dyDescent="0.2">
      <c r="A143" s="85">
        <v>8</v>
      </c>
      <c r="B143" s="74" t="str">
        <f>'[2]1 оу'!$H$108</f>
        <v>Другие аналогичные расходы</v>
      </c>
      <c r="C143" s="85"/>
      <c r="D143" s="85"/>
      <c r="E143" s="82">
        <f>'2а'!L186</f>
        <v>0</v>
      </c>
    </row>
    <row r="144" spans="1:5" ht="31.5" customHeight="1" x14ac:dyDescent="0.2">
      <c r="A144" s="85">
        <v>9</v>
      </c>
      <c r="B144" s="74" t="s">
        <v>469</v>
      </c>
      <c r="C144" s="85"/>
      <c r="D144" s="85"/>
      <c r="E144" s="82">
        <f>'2а'!L166</f>
        <v>0</v>
      </c>
    </row>
    <row r="145" spans="1:6" x14ac:dyDescent="0.2">
      <c r="A145" s="85"/>
      <c r="B145" s="85" t="s">
        <v>199</v>
      </c>
      <c r="C145" s="85" t="s">
        <v>20</v>
      </c>
      <c r="D145" s="85" t="s">
        <v>20</v>
      </c>
      <c r="E145" s="95">
        <f>SUM(E136:E144)</f>
        <v>27606</v>
      </c>
      <c r="F145" s="134"/>
    </row>
    <row r="146" spans="1:6" x14ac:dyDescent="0.2">
      <c r="A146" s="86"/>
      <c r="B146" s="86"/>
      <c r="C146" s="86"/>
      <c r="D146" s="86"/>
      <c r="E146" s="96"/>
    </row>
    <row r="147" spans="1:6" ht="15" customHeight="1" x14ac:dyDescent="0.2">
      <c r="A147" s="306" t="s">
        <v>244</v>
      </c>
      <c r="B147" s="306"/>
      <c r="C147" s="306"/>
      <c r="D147" s="306"/>
      <c r="E147" s="306"/>
    </row>
    <row r="148" spans="1:6" x14ac:dyDescent="0.2">
      <c r="A148" s="306"/>
      <c r="B148" s="306"/>
      <c r="C148" s="306"/>
      <c r="D148" s="306"/>
      <c r="E148" s="306"/>
    </row>
    <row r="149" spans="1:6" x14ac:dyDescent="0.2">
      <c r="A149" s="86"/>
      <c r="B149" s="86"/>
      <c r="C149" s="86"/>
      <c r="D149" s="86"/>
      <c r="E149" s="96"/>
    </row>
    <row r="150" spans="1:6" x14ac:dyDescent="0.2">
      <c r="A150" s="85" t="s">
        <v>200</v>
      </c>
      <c r="B150" s="85" t="s">
        <v>213</v>
      </c>
      <c r="C150" s="85" t="s">
        <v>245</v>
      </c>
      <c r="D150" s="85" t="s">
        <v>246</v>
      </c>
      <c r="E150" s="73" t="s">
        <v>207</v>
      </c>
    </row>
    <row r="151" spans="1:6" x14ac:dyDescent="0.2">
      <c r="A151" s="85" t="s">
        <v>203</v>
      </c>
      <c r="B151" s="85"/>
      <c r="C151" s="85"/>
      <c r="D151" s="85"/>
      <c r="E151" s="73"/>
    </row>
    <row r="152" spans="1:6" x14ac:dyDescent="0.2">
      <c r="A152" s="85">
        <v>1</v>
      </c>
      <c r="B152" s="85">
        <v>2</v>
      </c>
      <c r="C152" s="85">
        <v>3</v>
      </c>
      <c r="D152" s="85">
        <v>4</v>
      </c>
      <c r="E152" s="104">
        <v>5</v>
      </c>
    </row>
    <row r="153" spans="1:6" ht="22.5" x14ac:dyDescent="0.2">
      <c r="A153" s="85">
        <v>1</v>
      </c>
      <c r="B153" s="85" t="s">
        <v>247</v>
      </c>
      <c r="C153" s="85">
        <f>E153/D153</f>
        <v>0</v>
      </c>
      <c r="D153" s="85">
        <v>40</v>
      </c>
      <c r="E153" s="73">
        <f>'2а'!L208</f>
        <v>0</v>
      </c>
    </row>
    <row r="154" spans="1:6" x14ac:dyDescent="0.2">
      <c r="A154" s="85"/>
      <c r="B154" s="85" t="s">
        <v>199</v>
      </c>
      <c r="C154" s="73"/>
      <c r="D154" s="85"/>
      <c r="E154" s="105">
        <f>E153</f>
        <v>0</v>
      </c>
      <c r="F154" s="134"/>
    </row>
    <row r="155" spans="1:6" x14ac:dyDescent="0.2">
      <c r="A155" s="86"/>
      <c r="B155" s="86"/>
      <c r="C155" s="86"/>
      <c r="D155" s="86"/>
      <c r="E155" s="96"/>
    </row>
    <row r="156" spans="1:6" x14ac:dyDescent="0.2">
      <c r="A156" s="86"/>
      <c r="B156" s="86"/>
      <c r="C156" s="86"/>
      <c r="D156" s="86"/>
      <c r="E156" s="86"/>
      <c r="F156" s="129"/>
    </row>
    <row r="157" spans="1:6" x14ac:dyDescent="0.2">
      <c r="A157" s="302" t="s">
        <v>221</v>
      </c>
      <c r="B157" s="302"/>
      <c r="C157" s="302"/>
      <c r="D157" s="302"/>
      <c r="E157" s="302"/>
      <c r="F157" s="101"/>
    </row>
    <row r="158" spans="1:6" x14ac:dyDescent="0.2">
      <c r="A158" s="84"/>
      <c r="F158" s="101"/>
    </row>
    <row r="159" spans="1:6" x14ac:dyDescent="0.2">
      <c r="A159" s="85" t="s">
        <v>200</v>
      </c>
      <c r="B159" s="304" t="s">
        <v>213</v>
      </c>
      <c r="C159" s="304" t="s">
        <v>248</v>
      </c>
      <c r="D159" s="101"/>
    </row>
    <row r="160" spans="1:6" x14ac:dyDescent="0.2">
      <c r="A160" s="85" t="s">
        <v>203</v>
      </c>
      <c r="B160" s="305"/>
      <c r="C160" s="305"/>
      <c r="D160" s="101"/>
    </row>
    <row r="161" spans="1:7" x14ac:dyDescent="0.2">
      <c r="A161" s="85"/>
      <c r="B161" s="85">
        <v>1</v>
      </c>
      <c r="C161" s="85">
        <v>2</v>
      </c>
      <c r="D161" s="101"/>
    </row>
    <row r="162" spans="1:7" ht="123.75" x14ac:dyDescent="0.2">
      <c r="A162" s="85">
        <v>1</v>
      </c>
      <c r="B162" s="74" t="s">
        <v>551</v>
      </c>
      <c r="C162" s="82">
        <f>'2а'!L216</f>
        <v>0</v>
      </c>
      <c r="D162" s="101"/>
    </row>
    <row r="163" spans="1:7" ht="14.25" customHeight="1" x14ac:dyDescent="0.2">
      <c r="A163" s="124">
        <v>2</v>
      </c>
      <c r="B163" s="74" t="s">
        <v>85</v>
      </c>
      <c r="C163" s="82">
        <f>'2а'!L219</f>
        <v>106000</v>
      </c>
      <c r="D163" s="101"/>
    </row>
    <row r="164" spans="1:7" x14ac:dyDescent="0.2">
      <c r="A164" s="106"/>
      <c r="B164" s="74" t="s">
        <v>199</v>
      </c>
      <c r="C164" s="100">
        <f>SUM(C162:C163)</f>
        <v>106000</v>
      </c>
      <c r="D164" s="134"/>
    </row>
    <row r="165" spans="1:7" x14ac:dyDescent="0.2">
      <c r="A165" s="121"/>
      <c r="B165" s="122"/>
      <c r="C165" s="101"/>
      <c r="D165" s="102"/>
    </row>
    <row r="166" spans="1:7" ht="11.25" customHeight="1" x14ac:dyDescent="0.2">
      <c r="A166" s="302" t="s">
        <v>221</v>
      </c>
      <c r="B166" s="302"/>
      <c r="C166" s="302"/>
      <c r="D166" s="302"/>
      <c r="E166" s="302"/>
    </row>
    <row r="167" spans="1:7" x14ac:dyDescent="0.2">
      <c r="A167" s="84"/>
    </row>
    <row r="168" spans="1:7" x14ac:dyDescent="0.2">
      <c r="A168" s="85" t="s">
        <v>200</v>
      </c>
      <c r="B168" s="304" t="s">
        <v>213</v>
      </c>
      <c r="C168" s="304" t="s">
        <v>222</v>
      </c>
      <c r="D168" s="304" t="s">
        <v>223</v>
      </c>
      <c r="E168" s="304" t="s">
        <v>248</v>
      </c>
    </row>
    <row r="169" spans="1:7" x14ac:dyDescent="0.2">
      <c r="A169" s="85" t="s">
        <v>203</v>
      </c>
      <c r="B169" s="305"/>
      <c r="C169" s="305"/>
      <c r="D169" s="305"/>
      <c r="E169" s="305"/>
    </row>
    <row r="170" spans="1:7" x14ac:dyDescent="0.2">
      <c r="A170" s="85"/>
      <c r="B170" s="85">
        <v>1</v>
      </c>
      <c r="C170" s="85">
        <v>2</v>
      </c>
      <c r="D170" s="85">
        <v>3</v>
      </c>
      <c r="E170" s="85">
        <v>4</v>
      </c>
    </row>
    <row r="171" spans="1:7" ht="33.75" x14ac:dyDescent="0.2">
      <c r="A171" s="85">
        <v>1</v>
      </c>
      <c r="B171" s="74" t="s">
        <v>224</v>
      </c>
      <c r="C171" s="94">
        <f>E171/D171</f>
        <v>10</v>
      </c>
      <c r="D171" s="85">
        <v>1000</v>
      </c>
      <c r="E171" s="82">
        <f>'2а'!L191</f>
        <v>10000</v>
      </c>
      <c r="F171" s="134"/>
    </row>
    <row r="172" spans="1:7" ht="33.75" x14ac:dyDescent="0.2">
      <c r="A172" s="85">
        <v>2</v>
      </c>
      <c r="B172" s="74" t="s">
        <v>509</v>
      </c>
      <c r="C172" s="94">
        <f t="shared" ref="C172:C173" si="0">E172/D172</f>
        <v>90</v>
      </c>
      <c r="D172" s="85">
        <v>1000</v>
      </c>
      <c r="E172" s="82">
        <f>'2а'!L192</f>
        <v>90000</v>
      </c>
      <c r="F172" s="134"/>
    </row>
    <row r="173" spans="1:7" x14ac:dyDescent="0.2">
      <c r="A173" s="85">
        <v>3</v>
      </c>
      <c r="B173" s="74" t="s">
        <v>85</v>
      </c>
      <c r="C173" s="94">
        <f t="shared" si="0"/>
        <v>0</v>
      </c>
      <c r="D173" s="85">
        <v>1000</v>
      </c>
      <c r="E173" s="82">
        <f>'2а'!L194</f>
        <v>0</v>
      </c>
      <c r="F173" s="134"/>
    </row>
    <row r="174" spans="1:7" ht="22.5" x14ac:dyDescent="0.2">
      <c r="A174" s="89">
        <v>4</v>
      </c>
      <c r="B174" s="74" t="s">
        <v>579</v>
      </c>
      <c r="C174" s="94">
        <f t="shared" ref="C174" si="1">E174/D174</f>
        <v>20</v>
      </c>
      <c r="D174" s="89">
        <v>1000</v>
      </c>
      <c r="E174" s="82">
        <f>'2а'!L230</f>
        <v>20000</v>
      </c>
      <c r="F174" s="134"/>
    </row>
    <row r="175" spans="1:7" ht="22.5" x14ac:dyDescent="0.2">
      <c r="A175" s="130">
        <v>4</v>
      </c>
      <c r="B175" s="74" t="s">
        <v>580</v>
      </c>
      <c r="C175" s="94">
        <f t="shared" ref="C175" si="2">E175/D175</f>
        <v>10</v>
      </c>
      <c r="D175" s="130">
        <v>1000</v>
      </c>
      <c r="E175" s="82">
        <f>'2а'!L231</f>
        <v>10000</v>
      </c>
      <c r="F175" s="134"/>
    </row>
    <row r="176" spans="1:7" x14ac:dyDescent="0.2">
      <c r="A176" s="106"/>
      <c r="B176" s="74" t="s">
        <v>199</v>
      </c>
      <c r="C176" s="107">
        <f>SUM(C171:C175)</f>
        <v>130</v>
      </c>
      <c r="D176" s="85" t="s">
        <v>20</v>
      </c>
      <c r="E176" s="100">
        <f>SUM(E171:E175)</f>
        <v>130000</v>
      </c>
      <c r="F176" s="134"/>
      <c r="G176" s="108"/>
    </row>
    <row r="177" spans="1:10" x14ac:dyDescent="0.2">
      <c r="A177" s="121"/>
      <c r="B177" s="122"/>
      <c r="C177" s="145"/>
      <c r="D177" s="144"/>
      <c r="E177" s="146"/>
      <c r="F177" s="134"/>
      <c r="G177" s="108"/>
    </row>
    <row r="178" spans="1:10" x14ac:dyDescent="0.2">
      <c r="G178" s="109">
        <f>D8+D17+C34+E44+D52+C60+C89+E97+F104+C117+C129+E145+E154+C164+E176+E185</f>
        <v>3485337.89</v>
      </c>
    </row>
    <row r="179" spans="1:10" x14ac:dyDescent="0.2">
      <c r="A179" s="147"/>
      <c r="B179" s="147"/>
      <c r="C179" s="147"/>
      <c r="D179" s="147"/>
      <c r="E179" s="129"/>
      <c r="F179" s="129"/>
      <c r="G179" s="108">
        <f>'2а'!L21+'2а'!L29+'2а'!L149</f>
        <v>21088925</v>
      </c>
    </row>
    <row r="180" spans="1:10" x14ac:dyDescent="0.2">
      <c r="A180" s="302" t="s">
        <v>266</v>
      </c>
      <c r="B180" s="302"/>
      <c r="C180" s="302"/>
      <c r="D180" s="302"/>
      <c r="E180" s="302"/>
      <c r="G180" s="109"/>
    </row>
    <row r="181" spans="1:10" x14ac:dyDescent="0.2">
      <c r="A181" s="127"/>
      <c r="G181" s="108">
        <f>G178+G179-'2а'!L9</f>
        <v>0</v>
      </c>
    </row>
    <row r="182" spans="1:10" x14ac:dyDescent="0.2">
      <c r="A182" s="126" t="s">
        <v>200</v>
      </c>
      <c r="B182" s="126" t="s">
        <v>0</v>
      </c>
      <c r="C182" s="126" t="s">
        <v>240</v>
      </c>
      <c r="D182" s="126" t="s">
        <v>246</v>
      </c>
      <c r="E182" s="126" t="s">
        <v>207</v>
      </c>
      <c r="I182" s="108"/>
    </row>
    <row r="183" spans="1:10" x14ac:dyDescent="0.2">
      <c r="A183" s="126">
        <v>1</v>
      </c>
      <c r="B183" s="126">
        <v>2</v>
      </c>
      <c r="C183" s="126">
        <v>3</v>
      </c>
      <c r="D183" s="126">
        <v>4</v>
      </c>
      <c r="E183" s="126">
        <v>5</v>
      </c>
    </row>
    <row r="184" spans="1:10" ht="22.5" x14ac:dyDescent="0.2">
      <c r="A184" s="126">
        <v>1</v>
      </c>
      <c r="B184" s="126" t="s">
        <v>267</v>
      </c>
      <c r="C184" s="98">
        <v>8</v>
      </c>
      <c r="D184" s="126"/>
      <c r="E184" s="126">
        <f>D184*C184</f>
        <v>0</v>
      </c>
      <c r="J184" s="108"/>
    </row>
    <row r="185" spans="1:10" x14ac:dyDescent="0.2">
      <c r="A185" s="126"/>
      <c r="B185" s="126" t="s">
        <v>199</v>
      </c>
      <c r="C185" s="126" t="s">
        <v>20</v>
      </c>
      <c r="D185" s="126" t="s">
        <v>20</v>
      </c>
      <c r="E185" s="100">
        <f>E184</f>
        <v>0</v>
      </c>
    </row>
    <row r="187" spans="1:10" x14ac:dyDescent="0.2">
      <c r="A187" s="307" t="s">
        <v>249</v>
      </c>
      <c r="B187" s="307"/>
      <c r="C187" s="307"/>
      <c r="D187" s="307"/>
      <c r="E187" s="307"/>
    </row>
    <row r="188" spans="1:10" x14ac:dyDescent="0.2">
      <c r="A188" s="307" t="s">
        <v>250</v>
      </c>
      <c r="B188" s="307"/>
      <c r="C188" s="307"/>
      <c r="D188" s="307"/>
      <c r="E188" s="307"/>
    </row>
    <row r="189" spans="1:10" x14ac:dyDescent="0.2">
      <c r="A189" s="115" t="s">
        <v>197</v>
      </c>
      <c r="B189" s="115"/>
      <c r="C189" s="115"/>
      <c r="D189" s="115"/>
      <c r="E189" s="115"/>
    </row>
    <row r="190" spans="1:10" x14ac:dyDescent="0.2">
      <c r="A190" s="307" t="s">
        <v>198</v>
      </c>
      <c r="B190" s="307"/>
      <c r="C190" s="307"/>
      <c r="D190" s="307"/>
      <c r="E190" s="307"/>
    </row>
    <row r="191" spans="1:10" x14ac:dyDescent="0.2">
      <c r="A191" s="307" t="s">
        <v>258</v>
      </c>
      <c r="B191" s="307"/>
      <c r="C191" s="307"/>
      <c r="D191" s="307"/>
      <c r="E191" s="307"/>
    </row>
    <row r="192" spans="1:10" x14ac:dyDescent="0.2">
      <c r="A192" s="307" t="s">
        <v>251</v>
      </c>
      <c r="B192" s="307"/>
      <c r="C192" s="307"/>
      <c r="D192" s="307"/>
      <c r="E192" s="307"/>
    </row>
  </sheetData>
  <mergeCells count="61">
    <mergeCell ref="A166:E166"/>
    <mergeCell ref="A147:E148"/>
    <mergeCell ref="A157:E157"/>
    <mergeCell ref="A192:E192"/>
    <mergeCell ref="B168:B169"/>
    <mergeCell ref="C168:C169"/>
    <mergeCell ref="D168:D169"/>
    <mergeCell ref="E168:E169"/>
    <mergeCell ref="A180:E180"/>
    <mergeCell ref="A187:E187"/>
    <mergeCell ref="A188:E188"/>
    <mergeCell ref="A190:E190"/>
    <mergeCell ref="A191:E191"/>
    <mergeCell ref="B159:B160"/>
    <mergeCell ref="C159:C160"/>
    <mergeCell ref="C133:C134"/>
    <mergeCell ref="D133:D134"/>
    <mergeCell ref="E133:E134"/>
    <mergeCell ref="A108:C108"/>
    <mergeCell ref="B110:B111"/>
    <mergeCell ref="C110:C111"/>
    <mergeCell ref="A120:C120"/>
    <mergeCell ref="B122:B123"/>
    <mergeCell ref="C122:C123"/>
    <mergeCell ref="A131:E131"/>
    <mergeCell ref="B133:B134"/>
    <mergeCell ref="A36:E36"/>
    <mergeCell ref="B23:B24"/>
    <mergeCell ref="C23:C24"/>
    <mergeCell ref="D23:D24"/>
    <mergeCell ref="A21:E21"/>
    <mergeCell ref="B12:B13"/>
    <mergeCell ref="C12:C13"/>
    <mergeCell ref="D12:D13"/>
    <mergeCell ref="A2:F2"/>
    <mergeCell ref="B4:B5"/>
    <mergeCell ref="C4:C5"/>
    <mergeCell ref="D4:D5"/>
    <mergeCell ref="A10:E10"/>
    <mergeCell ref="A54:E54"/>
    <mergeCell ref="B38:B39"/>
    <mergeCell ref="C38:C39"/>
    <mergeCell ref="D38:D39"/>
    <mergeCell ref="E38:E39"/>
    <mergeCell ref="A45:D45"/>
    <mergeCell ref="A46:D46"/>
    <mergeCell ref="B48:B49"/>
    <mergeCell ref="C48:C49"/>
    <mergeCell ref="D48:D49"/>
    <mergeCell ref="A99:E99"/>
    <mergeCell ref="B56:B57"/>
    <mergeCell ref="C56:C57"/>
    <mergeCell ref="A62:E62"/>
    <mergeCell ref="B64:B65"/>
    <mergeCell ref="C64:C65"/>
    <mergeCell ref="D64:D65"/>
    <mergeCell ref="A91:E91"/>
    <mergeCell ref="B93:B94"/>
    <mergeCell ref="C93:C94"/>
    <mergeCell ref="D93:D94"/>
    <mergeCell ref="E93:E94"/>
  </mergeCells>
  <pageMargins left="0.7" right="0.7" top="0.75" bottom="0.75" header="0.3" footer="0.3"/>
  <pageSetup paperSize="9" scale="79" fitToHeight="0" orientation="portrait" r:id="rId1"/>
  <rowBreaks count="3" manualBreakCount="3">
    <brk id="53" max="5" man="1"/>
    <brk id="119" max="5" man="1"/>
    <brk id="16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39доу титул</vt:lpstr>
      <vt:lpstr>1</vt:lpstr>
      <vt:lpstr>2</vt:lpstr>
      <vt:lpstr>2а</vt:lpstr>
      <vt:lpstr>3</vt:lpstr>
      <vt:lpstr>4,5</vt:lpstr>
      <vt:lpstr>Приложение 2-1 </vt:lpstr>
      <vt:lpstr>Приложение 2-2</vt:lpstr>
      <vt:lpstr>'2а'!Область_печати</vt:lpstr>
      <vt:lpstr>'3'!Область_печати</vt:lpstr>
      <vt:lpstr>'39доу титул'!Область_печати</vt:lpstr>
      <vt:lpstr>'Приложение 2-1 '!Область_печати</vt:lpstr>
      <vt:lpstr>'Приложение 2-2'!Область_печати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2022-03-04T13:42:08Z</dcterms:modified>
</cp:coreProperties>
</file>